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/>
  <mc:AlternateContent xmlns:mc="http://schemas.openxmlformats.org/markup-compatibility/2006">
    <mc:Choice Requires="x15">
      <x15ac:absPath xmlns:x15ac="http://schemas.microsoft.com/office/spreadsheetml/2010/11/ac" url="C:\Users\FP\Documents\www\Fluctuations\"/>
    </mc:Choice>
  </mc:AlternateContent>
  <bookViews>
    <workbookView xWindow="120" yWindow="90" windowWidth="3860" windowHeight="3570" firstSheet="2" activeTab="2"/>
  </bookViews>
  <sheets>
    <sheet name="Graph1" sheetId="4" r:id="rId1"/>
    <sheet name="Graph2" sheetId="5" r:id="rId2"/>
    <sheet name="Mode d'emploi" sheetId="2" r:id="rId3"/>
    <sheet name="Cycle réel 1 choc" sheetId="1" r:id="rId4"/>
    <sheet name="Sheet3" sheetId="3" r:id="rId5"/>
  </sheets>
  <calcPr calcId="171027"/>
</workbook>
</file>

<file path=xl/calcChain.xml><?xml version="1.0" encoding="utf-8"?>
<calcChain xmlns="http://schemas.openxmlformats.org/spreadsheetml/2006/main">
  <c r="C40" i="1" l="1"/>
  <c r="E3" i="1"/>
  <c r="E4" i="1" s="1"/>
  <c r="C21" i="1"/>
  <c r="E19" i="1" s="1"/>
  <c r="E25" i="1" s="1"/>
  <c r="C22" i="1"/>
  <c r="E30" i="1"/>
  <c r="B31" i="1"/>
  <c r="D31" i="1"/>
  <c r="D32" i="1" s="1"/>
  <c r="D33" i="1" s="1"/>
  <c r="D34" i="1" s="1"/>
  <c r="D35" i="1" s="1"/>
  <c r="D36" i="1" s="1"/>
  <c r="D37" i="1" s="1"/>
  <c r="D38" i="1" s="1"/>
  <c r="D39" i="1" s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D40" i="1" l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E5" i="1"/>
  <c r="C13" i="1" l="1"/>
  <c r="E6" i="1"/>
  <c r="C17" i="1" s="1"/>
  <c r="E8" i="1" l="1"/>
  <c r="C20" i="1"/>
  <c r="G24" i="1"/>
  <c r="C19" i="1"/>
  <c r="E11" i="1"/>
  <c r="C14" i="1"/>
  <c r="E13" i="1" s="1"/>
  <c r="G23" i="1"/>
  <c r="C15" i="1"/>
  <c r="E14" i="1" s="1"/>
  <c r="E10" i="1"/>
  <c r="G25" i="1"/>
  <c r="C16" i="1"/>
  <c r="E15" i="1" s="1"/>
  <c r="E9" i="1"/>
  <c r="C18" i="1"/>
  <c r="E31" i="1" l="1"/>
  <c r="K30" i="1" s="1"/>
  <c r="E17" i="1"/>
  <c r="G13" i="1"/>
  <c r="G14" i="1"/>
  <c r="E16" i="1"/>
  <c r="E18" i="1"/>
  <c r="G15" i="1" l="1"/>
  <c r="E24" i="1"/>
  <c r="G17" i="1" s="1"/>
  <c r="E23" i="1"/>
  <c r="G16" i="1" s="1"/>
  <c r="G18" i="1"/>
  <c r="F31" i="1" l="1"/>
  <c r="G31" i="1" s="1"/>
  <c r="E32" i="1" l="1"/>
  <c r="K31" i="1" s="1"/>
  <c r="J31" i="1"/>
  <c r="I31" i="1"/>
  <c r="H31" i="1" l="1"/>
  <c r="F32" i="1"/>
  <c r="E33" i="1" s="1"/>
  <c r="G32" i="1" l="1"/>
  <c r="J32" i="1" s="1"/>
  <c r="K32" i="1"/>
  <c r="F33" i="1"/>
  <c r="H32" i="1"/>
  <c r="I32" i="1" l="1"/>
  <c r="E34" i="1"/>
  <c r="G33" i="1"/>
  <c r="J33" i="1" l="1"/>
  <c r="I33" i="1"/>
  <c r="K33" i="1"/>
  <c r="F34" i="1"/>
  <c r="H33" i="1"/>
  <c r="E35" i="1" l="1"/>
  <c r="H34" i="1" s="1"/>
  <c r="G34" i="1"/>
  <c r="I34" i="1" l="1"/>
  <c r="J34" i="1"/>
  <c r="K34" i="1"/>
  <c r="F35" i="1"/>
  <c r="E36" i="1" l="1"/>
  <c r="G35" i="1"/>
  <c r="I35" i="1" l="1"/>
  <c r="J35" i="1"/>
  <c r="K35" i="1"/>
  <c r="F36" i="1"/>
  <c r="H35" i="1"/>
  <c r="E37" i="1" l="1"/>
  <c r="H36" i="1" s="1"/>
  <c r="G36" i="1"/>
  <c r="J36" i="1" l="1"/>
  <c r="I36" i="1"/>
  <c r="K36" i="1"/>
  <c r="F37" i="1"/>
  <c r="E38" i="1" l="1"/>
  <c r="G37" i="1"/>
  <c r="K37" i="1" l="1"/>
  <c r="F38" i="1"/>
  <c r="I37" i="1"/>
  <c r="J37" i="1"/>
  <c r="H37" i="1"/>
  <c r="E39" i="1" l="1"/>
  <c r="H38" i="1" s="1"/>
  <c r="G38" i="1"/>
  <c r="J38" i="1" l="1"/>
  <c r="I38" i="1"/>
  <c r="K38" i="1"/>
  <c r="F39" i="1"/>
  <c r="E40" i="1" l="1"/>
  <c r="H39" i="1" s="1"/>
  <c r="G39" i="1"/>
  <c r="J39" i="1" l="1"/>
  <c r="I39" i="1"/>
  <c r="K39" i="1"/>
  <c r="F40" i="1"/>
  <c r="E41" i="1" l="1"/>
  <c r="G40" i="1"/>
  <c r="I40" i="1" l="1"/>
  <c r="J40" i="1"/>
  <c r="K40" i="1"/>
  <c r="F41" i="1"/>
  <c r="H40" i="1"/>
  <c r="E42" i="1" l="1"/>
  <c r="G41" i="1"/>
  <c r="I41" i="1" l="1"/>
  <c r="J41" i="1"/>
  <c r="K41" i="1"/>
  <c r="F42" i="1"/>
  <c r="H41" i="1"/>
  <c r="E43" i="1" l="1"/>
  <c r="H42" i="1" s="1"/>
  <c r="G42" i="1"/>
  <c r="I42" i="1" l="1"/>
  <c r="J42" i="1"/>
  <c r="K42" i="1"/>
  <c r="F43" i="1"/>
  <c r="E44" i="1" l="1"/>
  <c r="G43" i="1"/>
  <c r="J43" i="1" l="1"/>
  <c r="I43" i="1"/>
  <c r="K43" i="1"/>
  <c r="F44" i="1"/>
  <c r="H43" i="1"/>
  <c r="E45" i="1" l="1"/>
  <c r="H44" i="1" s="1"/>
  <c r="G44" i="1"/>
  <c r="J44" i="1" l="1"/>
  <c r="I44" i="1"/>
  <c r="K44" i="1"/>
  <c r="F45" i="1"/>
  <c r="E46" i="1" l="1"/>
  <c r="G45" i="1"/>
  <c r="J45" i="1" l="1"/>
  <c r="I45" i="1"/>
  <c r="K45" i="1"/>
  <c r="F46" i="1"/>
  <c r="H45" i="1"/>
  <c r="E47" i="1" l="1"/>
  <c r="H46" i="1" s="1"/>
  <c r="G46" i="1"/>
  <c r="J46" i="1" l="1"/>
  <c r="I46" i="1"/>
  <c r="K46" i="1"/>
  <c r="F47" i="1"/>
  <c r="E48" i="1" l="1"/>
  <c r="H47" i="1" s="1"/>
  <c r="G47" i="1"/>
  <c r="J47" i="1" l="1"/>
  <c r="I47" i="1"/>
  <c r="K47" i="1"/>
  <c r="F48" i="1"/>
  <c r="E49" i="1" l="1"/>
  <c r="H48" i="1" s="1"/>
  <c r="G48" i="1"/>
  <c r="I48" i="1" l="1"/>
  <c r="J48" i="1"/>
  <c r="K48" i="1"/>
  <c r="F49" i="1"/>
  <c r="E50" i="1" l="1"/>
  <c r="G49" i="1"/>
  <c r="I49" i="1" l="1"/>
  <c r="J49" i="1"/>
  <c r="K49" i="1"/>
  <c r="F50" i="1"/>
  <c r="H49" i="1"/>
  <c r="E51" i="1" l="1"/>
  <c r="H50" i="1" s="1"/>
  <c r="G50" i="1"/>
  <c r="J50" i="1" l="1"/>
  <c r="I50" i="1"/>
  <c r="K50" i="1"/>
  <c r="F51" i="1"/>
  <c r="E52" i="1" l="1"/>
  <c r="H51" i="1" s="1"/>
  <c r="G51" i="1"/>
  <c r="I51" i="1" l="1"/>
  <c r="J51" i="1"/>
  <c r="K51" i="1"/>
  <c r="F52" i="1"/>
  <c r="E53" i="1" l="1"/>
  <c r="H52" i="1" s="1"/>
  <c r="G52" i="1"/>
  <c r="J52" i="1" l="1"/>
  <c r="I52" i="1"/>
  <c r="K52" i="1"/>
  <c r="F53" i="1"/>
  <c r="E54" i="1" l="1"/>
  <c r="H53" i="1" s="1"/>
  <c r="G53" i="1"/>
  <c r="I53" i="1" l="1"/>
  <c r="J53" i="1"/>
  <c r="K53" i="1"/>
  <c r="F54" i="1"/>
  <c r="E55" i="1" l="1"/>
  <c r="G54" i="1"/>
  <c r="I54" i="1" l="1"/>
  <c r="J54" i="1"/>
  <c r="K54" i="1"/>
  <c r="F55" i="1"/>
  <c r="H54" i="1"/>
  <c r="E56" i="1" l="1"/>
  <c r="H55" i="1" s="1"/>
  <c r="G55" i="1"/>
  <c r="I55" i="1" l="1"/>
  <c r="J55" i="1"/>
  <c r="K55" i="1"/>
  <c r="F56" i="1"/>
  <c r="E57" i="1" l="1"/>
  <c r="H56" i="1" s="1"/>
  <c r="G56" i="1"/>
  <c r="J56" i="1" l="1"/>
  <c r="I56" i="1"/>
  <c r="K56" i="1"/>
  <c r="F57" i="1"/>
  <c r="E58" i="1" l="1"/>
  <c r="H57" i="1" s="1"/>
  <c r="G57" i="1"/>
  <c r="J57" i="1" l="1"/>
  <c r="I57" i="1"/>
  <c r="K57" i="1"/>
  <c r="F58" i="1"/>
  <c r="E59" i="1" l="1"/>
  <c r="H58" i="1" s="1"/>
  <c r="G58" i="1"/>
  <c r="J58" i="1" l="1"/>
  <c r="I58" i="1"/>
  <c r="K58" i="1"/>
  <c r="F59" i="1"/>
  <c r="E60" i="1" l="1"/>
  <c r="H59" i="1" s="1"/>
  <c r="G59" i="1"/>
  <c r="J59" i="1" l="1"/>
  <c r="I59" i="1"/>
  <c r="K59" i="1"/>
  <c r="F60" i="1"/>
  <c r="E61" i="1" l="1"/>
  <c r="H60" i="1" s="1"/>
  <c r="G60" i="1"/>
  <c r="I60" i="1" l="1"/>
  <c r="J60" i="1"/>
  <c r="K60" i="1"/>
  <c r="F61" i="1"/>
  <c r="E62" i="1" l="1"/>
  <c r="G61" i="1"/>
  <c r="J61" i="1" l="1"/>
  <c r="I61" i="1"/>
  <c r="K61" i="1"/>
  <c r="F62" i="1"/>
  <c r="H61" i="1"/>
  <c r="E63" i="1" l="1"/>
  <c r="H62" i="1" s="1"/>
  <c r="G62" i="1"/>
  <c r="I62" i="1" l="1"/>
  <c r="J62" i="1"/>
  <c r="K62" i="1"/>
  <c r="F63" i="1"/>
  <c r="E64" i="1" l="1"/>
  <c r="G63" i="1"/>
  <c r="I63" i="1" l="1"/>
  <c r="J63" i="1"/>
  <c r="K63" i="1"/>
  <c r="F64" i="1"/>
  <c r="H63" i="1"/>
  <c r="E65" i="1" l="1"/>
  <c r="H64" i="1" s="1"/>
  <c r="G64" i="1"/>
  <c r="J64" i="1" l="1"/>
  <c r="I64" i="1"/>
  <c r="K64" i="1"/>
  <c r="F65" i="1"/>
  <c r="E66" i="1" l="1"/>
  <c r="G65" i="1"/>
  <c r="J65" i="1" l="1"/>
  <c r="I65" i="1"/>
  <c r="K65" i="1"/>
  <c r="F66" i="1"/>
  <c r="H65" i="1"/>
  <c r="E67" i="1" l="1"/>
  <c r="H66" i="1" s="1"/>
  <c r="G66" i="1"/>
  <c r="J66" i="1" l="1"/>
  <c r="I66" i="1"/>
  <c r="K66" i="1"/>
  <c r="F67" i="1"/>
  <c r="E68" i="1" l="1"/>
  <c r="H67" i="1" s="1"/>
  <c r="G67" i="1"/>
  <c r="I67" i="1" l="1"/>
  <c r="J67" i="1"/>
  <c r="K67" i="1"/>
  <c r="F68" i="1"/>
  <c r="E69" i="1" l="1"/>
  <c r="G68" i="1"/>
  <c r="J68" i="1" l="1"/>
  <c r="I68" i="1"/>
  <c r="K68" i="1"/>
  <c r="F69" i="1"/>
  <c r="H68" i="1"/>
  <c r="E70" i="1" l="1"/>
  <c r="H69" i="1" s="1"/>
  <c r="G69" i="1"/>
  <c r="I69" i="1" l="1"/>
  <c r="J69" i="1"/>
  <c r="K69" i="1"/>
  <c r="F70" i="1"/>
  <c r="E71" i="1" l="1"/>
  <c r="G70" i="1"/>
  <c r="J70" i="1" l="1"/>
  <c r="I70" i="1"/>
  <c r="K70" i="1"/>
  <c r="F71" i="1"/>
  <c r="H70" i="1"/>
  <c r="E72" i="1" l="1"/>
  <c r="H71" i="1" s="1"/>
  <c r="G71" i="1"/>
  <c r="I71" i="1" l="1"/>
  <c r="J71" i="1"/>
  <c r="K71" i="1"/>
  <c r="F72" i="1"/>
  <c r="E73" i="1" l="1"/>
  <c r="H72" i="1" s="1"/>
  <c r="G72" i="1"/>
  <c r="J72" i="1" l="1"/>
  <c r="I72" i="1"/>
  <c r="K72" i="1"/>
  <c r="F73" i="1"/>
  <c r="E74" i="1" l="1"/>
  <c r="H73" i="1" s="1"/>
  <c r="G73" i="1"/>
  <c r="J73" i="1" l="1"/>
  <c r="I73" i="1"/>
  <c r="K73" i="1"/>
  <c r="F74" i="1"/>
  <c r="E75" i="1" l="1"/>
  <c r="H74" i="1" s="1"/>
  <c r="G74" i="1"/>
  <c r="I74" i="1" l="1"/>
  <c r="J74" i="1"/>
  <c r="K74" i="1"/>
  <c r="F75" i="1"/>
  <c r="E76" i="1" l="1"/>
  <c r="H75" i="1" s="1"/>
  <c r="G75" i="1"/>
  <c r="I75" i="1" l="1"/>
  <c r="J75" i="1"/>
  <c r="K75" i="1"/>
  <c r="F76" i="1"/>
  <c r="E77" i="1" l="1"/>
  <c r="H76" i="1" s="1"/>
  <c r="G76" i="1"/>
  <c r="I76" i="1" l="1"/>
  <c r="J76" i="1"/>
  <c r="K76" i="1"/>
  <c r="F77" i="1"/>
  <c r="E78" i="1" l="1"/>
  <c r="H77" i="1" s="1"/>
  <c r="G77" i="1"/>
  <c r="J77" i="1" l="1"/>
  <c r="I77" i="1"/>
  <c r="K77" i="1"/>
  <c r="F78" i="1"/>
  <c r="E79" i="1" l="1"/>
  <c r="H78" i="1" s="1"/>
  <c r="G78" i="1"/>
  <c r="I78" i="1" l="1"/>
  <c r="J78" i="1"/>
  <c r="K78" i="1"/>
  <c r="F79" i="1"/>
  <c r="E80" i="1" l="1"/>
  <c r="H79" i="1" s="1"/>
  <c r="G79" i="1"/>
  <c r="J79" i="1" l="1"/>
  <c r="I79" i="1"/>
  <c r="K79" i="1"/>
  <c r="F80" i="1"/>
  <c r="E81" i="1" l="1"/>
  <c r="G80" i="1"/>
  <c r="J80" i="1" l="1"/>
  <c r="I80" i="1"/>
  <c r="K80" i="1"/>
  <c r="F81" i="1"/>
  <c r="H80" i="1"/>
  <c r="E82" i="1" l="1"/>
  <c r="G81" i="1"/>
  <c r="J81" i="1" l="1"/>
  <c r="I81" i="1"/>
  <c r="K81" i="1"/>
  <c r="F82" i="1"/>
  <c r="H81" i="1"/>
  <c r="E83" i="1" l="1"/>
  <c r="H82" i="1" s="1"/>
  <c r="G82" i="1"/>
  <c r="J82" i="1" l="1"/>
  <c r="I82" i="1"/>
  <c r="K82" i="1"/>
  <c r="F83" i="1"/>
  <c r="E84" i="1" l="1"/>
  <c r="G83" i="1"/>
  <c r="I83" i="1" l="1"/>
  <c r="J83" i="1"/>
  <c r="K83" i="1"/>
  <c r="F84" i="1"/>
  <c r="H83" i="1"/>
  <c r="E85" i="1" l="1"/>
  <c r="H84" i="1" s="1"/>
  <c r="G84" i="1"/>
  <c r="I84" i="1" l="1"/>
  <c r="J84" i="1"/>
  <c r="K84" i="1"/>
  <c r="F85" i="1"/>
  <c r="E86" i="1" l="1"/>
  <c r="H85" i="1" s="1"/>
  <c r="G85" i="1"/>
  <c r="J85" i="1" l="1"/>
  <c r="I85" i="1"/>
  <c r="K85" i="1"/>
  <c r="F86" i="1"/>
  <c r="E87" i="1" l="1"/>
  <c r="G86" i="1"/>
  <c r="J86" i="1" l="1"/>
  <c r="I86" i="1"/>
  <c r="K86" i="1"/>
  <c r="F87" i="1"/>
  <c r="H86" i="1"/>
  <c r="E88" i="1" l="1"/>
  <c r="G87" i="1"/>
  <c r="I87" i="1" l="1"/>
  <c r="J87" i="1"/>
  <c r="K87" i="1"/>
  <c r="F88" i="1"/>
  <c r="H87" i="1"/>
  <c r="E89" i="1" l="1"/>
  <c r="H88" i="1" s="1"/>
  <c r="G88" i="1"/>
  <c r="J88" i="1" l="1"/>
  <c r="I88" i="1"/>
  <c r="K88" i="1"/>
  <c r="F89" i="1"/>
  <c r="E90" i="1" l="1"/>
  <c r="H89" i="1" s="1"/>
  <c r="G89" i="1"/>
  <c r="I89" i="1" l="1"/>
  <c r="J89" i="1"/>
  <c r="K89" i="1"/>
  <c r="F90" i="1"/>
  <c r="E91" i="1" l="1"/>
  <c r="G90" i="1"/>
  <c r="J90" i="1" l="1"/>
  <c r="I90" i="1"/>
  <c r="K90" i="1"/>
  <c r="F91" i="1"/>
  <c r="H90" i="1"/>
  <c r="E92" i="1" l="1"/>
  <c r="G91" i="1"/>
  <c r="I91" i="1" l="1"/>
  <c r="J91" i="1"/>
  <c r="K91" i="1"/>
  <c r="F92" i="1"/>
  <c r="H91" i="1"/>
  <c r="E93" i="1" l="1"/>
  <c r="H92" i="1" s="1"/>
  <c r="G92" i="1"/>
  <c r="J92" i="1" l="1"/>
  <c r="I92" i="1"/>
  <c r="K92" i="1"/>
  <c r="F93" i="1"/>
  <c r="E94" i="1" l="1"/>
  <c r="H93" i="1" s="1"/>
  <c r="G93" i="1"/>
  <c r="J93" i="1" l="1"/>
  <c r="I93" i="1"/>
  <c r="K93" i="1"/>
  <c r="F94" i="1"/>
  <c r="E95" i="1" l="1"/>
  <c r="H94" i="1" s="1"/>
  <c r="G94" i="1"/>
  <c r="I94" i="1" l="1"/>
  <c r="J94" i="1"/>
  <c r="K94" i="1"/>
  <c r="F95" i="1"/>
  <c r="E96" i="1" l="1"/>
  <c r="H95" i="1" s="1"/>
  <c r="G95" i="1"/>
  <c r="I95" i="1" l="1"/>
  <c r="J95" i="1"/>
  <c r="K95" i="1"/>
  <c r="F96" i="1"/>
  <c r="E97" i="1" l="1"/>
  <c r="H96" i="1" s="1"/>
  <c r="G96" i="1"/>
  <c r="J96" i="1" l="1"/>
  <c r="I96" i="1"/>
  <c r="K96" i="1"/>
  <c r="F97" i="1"/>
  <c r="E98" i="1" l="1"/>
  <c r="G97" i="1"/>
  <c r="J97" i="1" l="1"/>
  <c r="I97" i="1"/>
  <c r="K97" i="1"/>
  <c r="F98" i="1"/>
  <c r="H97" i="1"/>
  <c r="E99" i="1" l="1"/>
  <c r="H98" i="1" s="1"/>
  <c r="G98" i="1"/>
  <c r="J98" i="1" l="1"/>
  <c r="I98" i="1"/>
  <c r="K98" i="1"/>
  <c r="F99" i="1"/>
  <c r="E100" i="1" l="1"/>
  <c r="H99" i="1" s="1"/>
  <c r="G99" i="1"/>
  <c r="J99" i="1" l="1"/>
  <c r="I99" i="1"/>
  <c r="K99" i="1"/>
  <c r="F100" i="1"/>
  <c r="E101" i="1" l="1"/>
  <c r="G100" i="1"/>
  <c r="J100" i="1" l="1"/>
  <c r="I100" i="1"/>
  <c r="K100" i="1"/>
  <c r="F101" i="1"/>
  <c r="H100" i="1"/>
  <c r="E102" i="1" l="1"/>
  <c r="H101" i="1" s="1"/>
  <c r="G101" i="1"/>
  <c r="I101" i="1" l="1"/>
  <c r="J101" i="1"/>
  <c r="K101" i="1"/>
  <c r="F102" i="1"/>
  <c r="E103" i="1" l="1"/>
  <c r="H102" i="1" s="1"/>
  <c r="G102" i="1"/>
  <c r="I102" i="1" l="1"/>
  <c r="J102" i="1"/>
  <c r="K102" i="1"/>
  <c r="F103" i="1"/>
  <c r="E104" i="1" l="1"/>
  <c r="G103" i="1"/>
  <c r="I103" i="1" l="1"/>
  <c r="J103" i="1"/>
  <c r="K103" i="1"/>
  <c r="F104" i="1"/>
  <c r="H103" i="1"/>
  <c r="E105" i="1" l="1"/>
  <c r="H104" i="1" s="1"/>
  <c r="G104" i="1"/>
  <c r="I104" i="1" l="1"/>
  <c r="J104" i="1"/>
  <c r="K104" i="1"/>
  <c r="F105" i="1"/>
  <c r="E106" i="1" l="1"/>
  <c r="H105" i="1" s="1"/>
  <c r="G105" i="1"/>
  <c r="J105" i="1" l="1"/>
  <c r="I105" i="1"/>
  <c r="K105" i="1"/>
  <c r="F106" i="1"/>
  <c r="E107" i="1" l="1"/>
  <c r="H106" i="1" s="1"/>
  <c r="G106" i="1"/>
  <c r="J106" i="1" l="1"/>
  <c r="I106" i="1"/>
  <c r="K106" i="1"/>
  <c r="F107" i="1"/>
  <c r="E108" i="1" l="1"/>
  <c r="G107" i="1"/>
  <c r="K107" i="1" l="1"/>
  <c r="F108" i="1"/>
  <c r="J107" i="1"/>
  <c r="I107" i="1"/>
  <c r="H107" i="1"/>
  <c r="E109" i="1" l="1"/>
  <c r="G108" i="1"/>
  <c r="J108" i="1" l="1"/>
  <c r="I108" i="1"/>
  <c r="K108" i="1"/>
  <c r="F109" i="1"/>
  <c r="H108" i="1"/>
  <c r="E110" i="1" l="1"/>
  <c r="G109" i="1"/>
  <c r="J109" i="1" l="1"/>
  <c r="I109" i="1"/>
  <c r="K109" i="1"/>
  <c r="F110" i="1"/>
  <c r="H109" i="1"/>
  <c r="E111" i="1" l="1"/>
  <c r="H110" i="1" s="1"/>
  <c r="G110" i="1"/>
  <c r="J110" i="1" l="1"/>
  <c r="I110" i="1"/>
  <c r="K110" i="1"/>
  <c r="F111" i="1"/>
  <c r="E112" i="1" l="1"/>
  <c r="H111" i="1" s="1"/>
  <c r="G111" i="1"/>
  <c r="I111" i="1" l="1"/>
  <c r="J111" i="1"/>
  <c r="K111" i="1"/>
  <c r="F112" i="1"/>
  <c r="E113" i="1" l="1"/>
  <c r="G112" i="1"/>
  <c r="J112" i="1" l="1"/>
  <c r="I112" i="1"/>
  <c r="K112" i="1"/>
  <c r="F113" i="1"/>
  <c r="H112" i="1"/>
  <c r="E114" i="1" l="1"/>
  <c r="H113" i="1" s="1"/>
  <c r="G113" i="1"/>
  <c r="J113" i="1" l="1"/>
  <c r="I113" i="1"/>
  <c r="K113" i="1"/>
  <c r="F114" i="1"/>
  <c r="E115" i="1" l="1"/>
  <c r="H114" i="1" s="1"/>
  <c r="G114" i="1"/>
  <c r="I114" i="1" l="1"/>
  <c r="J114" i="1"/>
  <c r="K114" i="1"/>
  <c r="F115" i="1"/>
  <c r="E116" i="1" l="1"/>
  <c r="G115" i="1"/>
  <c r="I115" i="1" l="1"/>
  <c r="J115" i="1"/>
  <c r="K115" i="1"/>
  <c r="F116" i="1"/>
  <c r="H115" i="1"/>
  <c r="E117" i="1" l="1"/>
  <c r="G116" i="1"/>
  <c r="I116" i="1" l="1"/>
  <c r="J116" i="1"/>
  <c r="K116" i="1"/>
  <c r="F117" i="1"/>
  <c r="H116" i="1"/>
  <c r="E118" i="1" l="1"/>
  <c r="H117" i="1" s="1"/>
  <c r="G117" i="1"/>
  <c r="J117" i="1" l="1"/>
  <c r="I117" i="1"/>
  <c r="K117" i="1"/>
  <c r="F118" i="1"/>
  <c r="E119" i="1" l="1"/>
  <c r="H118" i="1" s="1"/>
  <c r="G118" i="1"/>
  <c r="I118" i="1" l="1"/>
  <c r="J118" i="1"/>
  <c r="K118" i="1"/>
  <c r="F119" i="1"/>
  <c r="E120" i="1" l="1"/>
  <c r="H119" i="1" s="1"/>
  <c r="G119" i="1"/>
  <c r="I119" i="1" l="1"/>
  <c r="J119" i="1"/>
  <c r="K119" i="1"/>
  <c r="F120" i="1"/>
  <c r="E121" i="1" l="1"/>
  <c r="H120" i="1" s="1"/>
  <c r="G120" i="1"/>
  <c r="I120" i="1" l="1"/>
  <c r="J120" i="1"/>
  <c r="K120" i="1"/>
  <c r="F121" i="1"/>
  <c r="E122" i="1" l="1"/>
  <c r="H121" i="1" s="1"/>
  <c r="G121" i="1"/>
  <c r="J121" i="1" l="1"/>
  <c r="I121" i="1"/>
  <c r="K121" i="1"/>
  <c r="F122" i="1"/>
  <c r="E123" i="1" l="1"/>
  <c r="H122" i="1" s="1"/>
  <c r="G122" i="1"/>
  <c r="I122" i="1" l="1"/>
  <c r="J122" i="1"/>
  <c r="K122" i="1"/>
  <c r="F123" i="1"/>
  <c r="E124" i="1" l="1"/>
  <c r="G123" i="1"/>
  <c r="K123" i="1" l="1"/>
  <c r="F124" i="1"/>
  <c r="J123" i="1"/>
  <c r="I123" i="1"/>
  <c r="H123" i="1"/>
  <c r="E125" i="1" l="1"/>
  <c r="H124" i="1" s="1"/>
  <c r="G124" i="1"/>
  <c r="J124" i="1" l="1"/>
  <c r="I124" i="1"/>
  <c r="K124" i="1"/>
  <c r="F125" i="1"/>
  <c r="E126" i="1" l="1"/>
  <c r="G125" i="1"/>
  <c r="K125" i="1" l="1"/>
  <c r="F126" i="1"/>
  <c r="I125" i="1"/>
  <c r="J125" i="1"/>
  <c r="H125" i="1"/>
  <c r="E127" i="1" l="1"/>
  <c r="G126" i="1"/>
  <c r="K126" i="1" l="1"/>
  <c r="F127" i="1"/>
  <c r="I126" i="1"/>
  <c r="J126" i="1"/>
  <c r="H126" i="1"/>
  <c r="E128" i="1" l="1"/>
  <c r="H127" i="1" s="1"/>
  <c r="G127" i="1"/>
  <c r="J127" i="1" l="1"/>
  <c r="I127" i="1"/>
  <c r="K127" i="1"/>
  <c r="F128" i="1"/>
  <c r="E129" i="1" l="1"/>
  <c r="H128" i="1" s="1"/>
  <c r="G128" i="1"/>
  <c r="I128" i="1" l="1"/>
  <c r="J128" i="1"/>
  <c r="K128" i="1"/>
  <c r="F129" i="1"/>
  <c r="E130" i="1" l="1"/>
  <c r="H129" i="1" s="1"/>
  <c r="G129" i="1"/>
  <c r="J129" i="1" l="1"/>
  <c r="I129" i="1"/>
  <c r="K129" i="1"/>
  <c r="F130" i="1"/>
  <c r="E131" i="1" l="1"/>
  <c r="G130" i="1"/>
  <c r="K130" i="1" l="1"/>
  <c r="F131" i="1"/>
  <c r="I130" i="1"/>
  <c r="J130" i="1"/>
  <c r="H130" i="1"/>
  <c r="E132" i="1" l="1"/>
  <c r="H131" i="1" s="1"/>
  <c r="G131" i="1"/>
  <c r="I131" i="1" l="1"/>
  <c r="J131" i="1"/>
  <c r="K131" i="1"/>
  <c r="F132" i="1"/>
  <c r="E133" i="1" l="1"/>
  <c r="G132" i="1"/>
  <c r="J132" i="1" l="1"/>
  <c r="I132" i="1"/>
  <c r="K132" i="1"/>
  <c r="F133" i="1"/>
  <c r="H132" i="1"/>
  <c r="E134" i="1" l="1"/>
  <c r="G133" i="1"/>
  <c r="I133" i="1" l="1"/>
  <c r="J133" i="1"/>
  <c r="K133" i="1"/>
  <c r="F134" i="1"/>
  <c r="H133" i="1"/>
  <c r="E135" i="1" l="1"/>
  <c r="H134" i="1" s="1"/>
  <c r="G134" i="1"/>
  <c r="J134" i="1" l="1"/>
  <c r="I134" i="1"/>
  <c r="K134" i="1"/>
  <c r="F135" i="1"/>
  <c r="E136" i="1" l="1"/>
  <c r="H135" i="1" s="1"/>
  <c r="G135" i="1"/>
  <c r="J135" i="1" l="1"/>
  <c r="I135" i="1"/>
  <c r="K135" i="1"/>
  <c r="F136" i="1"/>
  <c r="E137" i="1" l="1"/>
  <c r="G136" i="1"/>
  <c r="J136" i="1" l="1"/>
  <c r="I136" i="1"/>
  <c r="K136" i="1"/>
  <c r="F137" i="1"/>
  <c r="H136" i="1"/>
  <c r="E138" i="1" l="1"/>
  <c r="G137" i="1"/>
  <c r="J137" i="1" l="1"/>
  <c r="I137" i="1"/>
  <c r="K137" i="1"/>
  <c r="F138" i="1"/>
  <c r="H137" i="1"/>
  <c r="E139" i="1" l="1"/>
  <c r="G138" i="1"/>
  <c r="K138" i="1" l="1"/>
  <c r="F139" i="1"/>
  <c r="I138" i="1"/>
  <c r="J138" i="1"/>
  <c r="H138" i="1"/>
  <c r="E140" i="1" l="1"/>
  <c r="G139" i="1"/>
  <c r="J139" i="1" l="1"/>
  <c r="I139" i="1"/>
  <c r="K139" i="1"/>
  <c r="F140" i="1"/>
  <c r="H139" i="1"/>
  <c r="E141" i="1" l="1"/>
  <c r="G140" i="1"/>
  <c r="J140" i="1" l="1"/>
  <c r="I140" i="1"/>
  <c r="K140" i="1"/>
  <c r="F141" i="1"/>
  <c r="H140" i="1"/>
  <c r="E142" i="1" l="1"/>
  <c r="G141" i="1"/>
  <c r="K141" i="1" l="1"/>
  <c r="F142" i="1"/>
  <c r="J141" i="1"/>
  <c r="I141" i="1"/>
  <c r="H141" i="1"/>
  <c r="E143" i="1" l="1"/>
  <c r="G142" i="1"/>
  <c r="K142" i="1" l="1"/>
  <c r="F143" i="1"/>
  <c r="I142" i="1"/>
  <c r="J142" i="1"/>
  <c r="H142" i="1"/>
  <c r="E144" i="1" l="1"/>
  <c r="H143" i="1" s="1"/>
  <c r="G143" i="1"/>
  <c r="J143" i="1" l="1"/>
  <c r="I143" i="1"/>
  <c r="K143" i="1"/>
  <c r="F144" i="1"/>
  <c r="E145" i="1" l="1"/>
  <c r="H144" i="1" s="1"/>
  <c r="G144" i="1"/>
  <c r="I144" i="1" l="1"/>
  <c r="J144" i="1"/>
  <c r="K144" i="1"/>
  <c r="F145" i="1"/>
  <c r="E146" i="1" l="1"/>
  <c r="H145" i="1" s="1"/>
  <c r="G145" i="1"/>
  <c r="J145" i="1" l="1"/>
  <c r="I145" i="1"/>
  <c r="K145" i="1"/>
  <c r="F146" i="1"/>
  <c r="E147" i="1" l="1"/>
  <c r="H146" i="1" s="1"/>
  <c r="G146" i="1"/>
  <c r="J146" i="1" l="1"/>
  <c r="I146" i="1"/>
  <c r="K146" i="1"/>
  <c r="F147" i="1"/>
  <c r="E148" i="1" l="1"/>
  <c r="G147" i="1"/>
  <c r="J147" i="1" l="1"/>
  <c r="I147" i="1"/>
  <c r="K147" i="1"/>
  <c r="F148" i="1"/>
  <c r="H147" i="1"/>
  <c r="E149" i="1" l="1"/>
  <c r="G148" i="1"/>
  <c r="J148" i="1" l="1"/>
  <c r="I148" i="1"/>
  <c r="K148" i="1"/>
  <c r="F149" i="1"/>
  <c r="H148" i="1"/>
  <c r="E150" i="1" l="1"/>
  <c r="G149" i="1"/>
  <c r="J149" i="1" l="1"/>
  <c r="I149" i="1"/>
  <c r="K149" i="1"/>
  <c r="F150" i="1"/>
  <c r="H149" i="1"/>
  <c r="E151" i="1" l="1"/>
  <c r="H150" i="1" s="1"/>
  <c r="G150" i="1"/>
  <c r="I150" i="1" l="1"/>
  <c r="J150" i="1"/>
  <c r="K150" i="1"/>
  <c r="F151" i="1"/>
  <c r="E152" i="1" l="1"/>
  <c r="H151" i="1" s="1"/>
  <c r="G151" i="1"/>
  <c r="I151" i="1" l="1"/>
  <c r="J151" i="1"/>
  <c r="K151" i="1"/>
  <c r="F152" i="1"/>
  <c r="E153" i="1" l="1"/>
  <c r="H152" i="1" s="1"/>
  <c r="G152" i="1"/>
  <c r="J152" i="1" l="1"/>
  <c r="I152" i="1"/>
  <c r="K152" i="1"/>
  <c r="F153" i="1"/>
  <c r="E154" i="1" l="1"/>
  <c r="H153" i="1" s="1"/>
  <c r="G153" i="1"/>
  <c r="I153" i="1" l="1"/>
  <c r="J153" i="1"/>
  <c r="K153" i="1"/>
  <c r="F154" i="1"/>
  <c r="E155" i="1" l="1"/>
  <c r="G154" i="1"/>
  <c r="J154" i="1" l="1"/>
  <c r="I154" i="1"/>
  <c r="K154" i="1"/>
  <c r="F155" i="1"/>
  <c r="H154" i="1"/>
  <c r="E156" i="1" l="1"/>
  <c r="G155" i="1"/>
  <c r="J155" i="1" l="1"/>
  <c r="I155" i="1"/>
  <c r="K155" i="1"/>
  <c r="F156" i="1"/>
  <c r="H155" i="1"/>
  <c r="E157" i="1" l="1"/>
  <c r="H156" i="1" s="1"/>
  <c r="G156" i="1"/>
  <c r="I156" i="1" l="1"/>
  <c r="J156" i="1"/>
  <c r="K156" i="1"/>
  <c r="F157" i="1"/>
  <c r="E158" i="1" l="1"/>
  <c r="H157" i="1" s="1"/>
  <c r="G157" i="1"/>
  <c r="K157" i="1" l="1"/>
  <c r="F158" i="1"/>
  <c r="J157" i="1"/>
  <c r="I157" i="1"/>
  <c r="E159" i="1" l="1"/>
  <c r="G158" i="1"/>
  <c r="J158" i="1" l="1"/>
  <c r="I158" i="1"/>
  <c r="K158" i="1"/>
  <c r="F159" i="1"/>
  <c r="H158" i="1"/>
  <c r="E160" i="1" l="1"/>
  <c r="G159" i="1"/>
  <c r="I159" i="1" l="1"/>
  <c r="J159" i="1"/>
  <c r="K159" i="1"/>
  <c r="F160" i="1"/>
  <c r="H159" i="1"/>
  <c r="E161" i="1" l="1"/>
  <c r="H160" i="1" s="1"/>
  <c r="G160" i="1"/>
  <c r="J160" i="1" l="1"/>
  <c r="I160" i="1"/>
  <c r="K160" i="1"/>
  <c r="F161" i="1"/>
  <c r="E162" i="1" l="1"/>
  <c r="H161" i="1" s="1"/>
  <c r="G161" i="1"/>
  <c r="J161" i="1" l="1"/>
  <c r="I161" i="1"/>
  <c r="K161" i="1"/>
  <c r="F162" i="1"/>
  <c r="E163" i="1" l="1"/>
  <c r="H162" i="1" s="1"/>
  <c r="G162" i="1"/>
  <c r="I162" i="1" l="1"/>
  <c r="J162" i="1"/>
  <c r="K162" i="1"/>
  <c r="F163" i="1"/>
  <c r="E164" i="1" l="1"/>
  <c r="G163" i="1"/>
  <c r="I163" i="1" l="1"/>
  <c r="J163" i="1"/>
  <c r="K163" i="1"/>
  <c r="F164" i="1"/>
  <c r="H163" i="1"/>
  <c r="E165" i="1" l="1"/>
  <c r="H164" i="1" s="1"/>
  <c r="G164" i="1"/>
  <c r="J164" i="1" l="1"/>
  <c r="I164" i="1"/>
  <c r="K164" i="1"/>
  <c r="F165" i="1"/>
  <c r="E166" i="1" l="1"/>
  <c r="G165" i="1"/>
  <c r="J165" i="1" l="1"/>
  <c r="I165" i="1"/>
  <c r="K165" i="1"/>
  <c r="F166" i="1"/>
  <c r="H165" i="1"/>
  <c r="E167" i="1" l="1"/>
  <c r="G166" i="1"/>
  <c r="J166" i="1" l="1"/>
  <c r="I166" i="1"/>
  <c r="K166" i="1"/>
  <c r="F167" i="1"/>
  <c r="H166" i="1"/>
  <c r="E168" i="1" l="1"/>
  <c r="H167" i="1" s="1"/>
  <c r="G167" i="1"/>
  <c r="I167" i="1" l="1"/>
  <c r="J167" i="1"/>
  <c r="K167" i="1"/>
  <c r="F168" i="1"/>
  <c r="E169" i="1" l="1"/>
  <c r="G168" i="1"/>
  <c r="I168" i="1" l="1"/>
  <c r="J168" i="1"/>
  <c r="K168" i="1"/>
  <c r="F169" i="1"/>
  <c r="H168" i="1"/>
  <c r="E170" i="1" l="1"/>
  <c r="G169" i="1"/>
  <c r="J169" i="1" l="1"/>
  <c r="I169" i="1"/>
  <c r="K169" i="1"/>
  <c r="F170" i="1"/>
  <c r="H169" i="1"/>
  <c r="E171" i="1" l="1"/>
  <c r="H170" i="1" s="1"/>
  <c r="G170" i="1"/>
  <c r="I170" i="1" l="1"/>
  <c r="J170" i="1"/>
  <c r="K170" i="1"/>
  <c r="F171" i="1"/>
  <c r="E172" i="1" l="1"/>
  <c r="H171" i="1" s="1"/>
  <c r="G171" i="1"/>
  <c r="I171" i="1" l="1"/>
  <c r="J171" i="1"/>
  <c r="K171" i="1"/>
  <c r="F172" i="1"/>
  <c r="E173" i="1" l="1"/>
  <c r="H172" i="1" s="1"/>
  <c r="G172" i="1"/>
  <c r="I172" i="1" l="1"/>
  <c r="J172" i="1"/>
  <c r="K172" i="1"/>
  <c r="F173" i="1"/>
  <c r="E174" i="1" l="1"/>
  <c r="G173" i="1"/>
  <c r="J173" i="1" l="1"/>
  <c r="I173" i="1"/>
  <c r="K173" i="1"/>
  <c r="F174" i="1"/>
  <c r="H173" i="1"/>
  <c r="E175" i="1" l="1"/>
  <c r="H174" i="1" s="1"/>
  <c r="G174" i="1"/>
  <c r="I174" i="1" l="1"/>
  <c r="J174" i="1"/>
  <c r="K174" i="1"/>
  <c r="F175" i="1"/>
  <c r="E176" i="1" l="1"/>
  <c r="H175" i="1" s="1"/>
  <c r="G175" i="1"/>
  <c r="J175" i="1" l="1"/>
  <c r="I175" i="1"/>
  <c r="K175" i="1"/>
  <c r="F176" i="1"/>
  <c r="E177" i="1" l="1"/>
  <c r="H176" i="1" s="1"/>
  <c r="G176" i="1"/>
  <c r="J176" i="1" l="1"/>
  <c r="I176" i="1"/>
  <c r="K176" i="1"/>
  <c r="F177" i="1"/>
  <c r="E178" i="1" l="1"/>
  <c r="H177" i="1" s="1"/>
  <c r="G177" i="1"/>
  <c r="J177" i="1" l="1"/>
  <c r="I177" i="1"/>
  <c r="K177" i="1"/>
  <c r="F178" i="1"/>
  <c r="E179" i="1" l="1"/>
  <c r="G178" i="1"/>
  <c r="J178" i="1" l="1"/>
  <c r="I178" i="1"/>
  <c r="K178" i="1"/>
  <c r="F179" i="1"/>
  <c r="H178" i="1"/>
  <c r="E180" i="1" l="1"/>
  <c r="H179" i="1" s="1"/>
  <c r="G179" i="1"/>
  <c r="J179" i="1" l="1"/>
  <c r="I179" i="1"/>
  <c r="K179" i="1"/>
  <c r="F180" i="1"/>
  <c r="E181" i="1" l="1"/>
  <c r="H180" i="1" s="1"/>
  <c r="G180" i="1"/>
  <c r="I180" i="1" l="1"/>
  <c r="J180" i="1"/>
  <c r="K180" i="1"/>
  <c r="F181" i="1"/>
  <c r="E182" i="1" l="1"/>
  <c r="G181" i="1"/>
  <c r="J181" i="1" l="1"/>
  <c r="I181" i="1"/>
  <c r="K181" i="1"/>
  <c r="F182" i="1"/>
  <c r="H181" i="1"/>
  <c r="E183" i="1" l="1"/>
  <c r="H182" i="1" s="1"/>
  <c r="G182" i="1"/>
  <c r="I182" i="1" l="1"/>
  <c r="J182" i="1"/>
  <c r="K182" i="1"/>
  <c r="F183" i="1"/>
  <c r="E184" i="1" l="1"/>
  <c r="H183" i="1" s="1"/>
  <c r="G183" i="1"/>
  <c r="I183" i="1" l="1"/>
  <c r="J183" i="1"/>
  <c r="K183" i="1"/>
  <c r="F184" i="1"/>
  <c r="E185" i="1" l="1"/>
  <c r="G184" i="1"/>
  <c r="K184" i="1" l="1"/>
  <c r="F185" i="1"/>
  <c r="H184" i="1"/>
  <c r="I184" i="1"/>
  <c r="J184" i="1"/>
  <c r="E186" i="1" l="1"/>
  <c r="H185" i="1" s="1"/>
  <c r="G185" i="1"/>
  <c r="I185" i="1" l="1"/>
  <c r="J185" i="1"/>
  <c r="K185" i="1"/>
  <c r="F186" i="1"/>
  <c r="E187" i="1" l="1"/>
  <c r="G186" i="1"/>
  <c r="K186" i="1" l="1"/>
  <c r="F187" i="1"/>
  <c r="J186" i="1"/>
  <c r="I186" i="1"/>
  <c r="H186" i="1"/>
  <c r="E188" i="1" l="1"/>
  <c r="G187" i="1"/>
  <c r="J187" i="1" l="1"/>
  <c r="I187" i="1"/>
  <c r="K187" i="1"/>
  <c r="F188" i="1"/>
  <c r="H187" i="1"/>
  <c r="E189" i="1" l="1"/>
  <c r="H188" i="1" s="1"/>
  <c r="G188" i="1"/>
  <c r="J188" i="1" l="1"/>
  <c r="I188" i="1"/>
  <c r="K188" i="1"/>
  <c r="F189" i="1"/>
  <c r="E190" i="1" l="1"/>
  <c r="H189" i="1" s="1"/>
  <c r="G189" i="1"/>
  <c r="I189" i="1" l="1"/>
  <c r="J189" i="1"/>
  <c r="K189" i="1"/>
  <c r="F190" i="1"/>
  <c r="E191" i="1" l="1"/>
  <c r="H190" i="1" s="1"/>
  <c r="G190" i="1"/>
  <c r="J190" i="1" l="1"/>
  <c r="I190" i="1"/>
  <c r="K190" i="1"/>
  <c r="F191" i="1"/>
  <c r="E192" i="1" l="1"/>
  <c r="H191" i="1" s="1"/>
  <c r="G191" i="1"/>
  <c r="J191" i="1" l="1"/>
  <c r="I191" i="1"/>
  <c r="K191" i="1"/>
  <c r="F192" i="1"/>
  <c r="E193" i="1" l="1"/>
  <c r="H192" i="1" s="1"/>
  <c r="G192" i="1"/>
  <c r="J192" i="1" l="1"/>
  <c r="I192" i="1"/>
  <c r="K192" i="1"/>
  <c r="F193" i="1"/>
  <c r="E194" i="1" l="1"/>
  <c r="H193" i="1" s="1"/>
  <c r="G193" i="1"/>
  <c r="I193" i="1" l="1"/>
  <c r="J193" i="1"/>
  <c r="K193" i="1"/>
  <c r="F194" i="1"/>
  <c r="E195" i="1" l="1"/>
  <c r="G194" i="1"/>
  <c r="J194" i="1" l="1"/>
  <c r="I194" i="1"/>
  <c r="K194" i="1"/>
  <c r="F195" i="1"/>
  <c r="H194" i="1"/>
  <c r="E196" i="1" l="1"/>
  <c r="H195" i="1" s="1"/>
  <c r="G195" i="1"/>
  <c r="I195" i="1" l="1"/>
  <c r="J195" i="1"/>
  <c r="K195" i="1"/>
  <c r="F196" i="1"/>
  <c r="E197" i="1" l="1"/>
  <c r="G196" i="1"/>
  <c r="J196" i="1" l="1"/>
  <c r="I196" i="1"/>
  <c r="K196" i="1"/>
  <c r="F197" i="1"/>
  <c r="H196" i="1"/>
  <c r="E198" i="1" l="1"/>
  <c r="H197" i="1" s="1"/>
  <c r="G197" i="1"/>
  <c r="I197" i="1" l="1"/>
  <c r="J197" i="1"/>
  <c r="K197" i="1"/>
  <c r="F198" i="1"/>
  <c r="E199" i="1" l="1"/>
  <c r="G198" i="1"/>
  <c r="I198" i="1" l="1"/>
  <c r="J198" i="1"/>
  <c r="K198" i="1"/>
  <c r="F199" i="1"/>
  <c r="H198" i="1"/>
  <c r="E200" i="1" l="1"/>
  <c r="G199" i="1"/>
  <c r="J199" i="1" l="1"/>
  <c r="I199" i="1"/>
  <c r="K199" i="1"/>
  <c r="F200" i="1"/>
  <c r="H199" i="1"/>
  <c r="E201" i="1" l="1"/>
  <c r="G200" i="1"/>
  <c r="I200" i="1" l="1"/>
  <c r="J200" i="1"/>
  <c r="K200" i="1"/>
  <c r="F201" i="1"/>
  <c r="H200" i="1"/>
  <c r="E202" i="1" l="1"/>
  <c r="H201" i="1" s="1"/>
  <c r="G201" i="1"/>
  <c r="I201" i="1" l="1"/>
  <c r="J201" i="1"/>
  <c r="K201" i="1"/>
  <c r="F202" i="1"/>
  <c r="E203" i="1" l="1"/>
  <c r="H202" i="1" s="1"/>
  <c r="G202" i="1"/>
  <c r="I202" i="1" l="1"/>
  <c r="J202" i="1"/>
  <c r="K202" i="1"/>
  <c r="F203" i="1"/>
  <c r="E204" i="1" l="1"/>
  <c r="G203" i="1"/>
  <c r="J203" i="1" l="1"/>
  <c r="I203" i="1"/>
  <c r="K203" i="1"/>
  <c r="F204" i="1"/>
  <c r="H203" i="1"/>
  <c r="E205" i="1" l="1"/>
  <c r="G204" i="1"/>
  <c r="J204" i="1" l="1"/>
  <c r="I204" i="1"/>
  <c r="K204" i="1"/>
  <c r="F205" i="1"/>
  <c r="H204" i="1"/>
  <c r="E206" i="1" l="1"/>
  <c r="H205" i="1" s="1"/>
  <c r="G205" i="1"/>
  <c r="I205" i="1" l="1"/>
  <c r="J205" i="1"/>
  <c r="K205" i="1"/>
  <c r="F206" i="1"/>
  <c r="E207" i="1" l="1"/>
  <c r="H206" i="1" s="1"/>
  <c r="G206" i="1"/>
  <c r="K206" i="1" l="1"/>
  <c r="F207" i="1"/>
  <c r="J206" i="1"/>
  <c r="I206" i="1"/>
  <c r="E208" i="1" l="1"/>
  <c r="H207" i="1" s="1"/>
  <c r="G207" i="1"/>
  <c r="J207" i="1" l="1"/>
  <c r="I207" i="1"/>
  <c r="K207" i="1"/>
  <c r="F208" i="1"/>
  <c r="E209" i="1" l="1"/>
  <c r="G208" i="1"/>
  <c r="J208" i="1" l="1"/>
  <c r="I208" i="1"/>
  <c r="K208" i="1"/>
  <c r="F209" i="1"/>
  <c r="H208" i="1"/>
  <c r="E210" i="1" l="1"/>
  <c r="H209" i="1" s="1"/>
  <c r="G209" i="1"/>
  <c r="J209" i="1" l="1"/>
  <c r="I209" i="1"/>
  <c r="K209" i="1"/>
  <c r="F210" i="1"/>
  <c r="E211" i="1" l="1"/>
  <c r="G210" i="1"/>
  <c r="J210" i="1" l="1"/>
  <c r="I210" i="1"/>
  <c r="K210" i="1"/>
  <c r="F211" i="1"/>
  <c r="H210" i="1"/>
  <c r="E212" i="1" l="1"/>
  <c r="H211" i="1" s="1"/>
  <c r="G211" i="1"/>
  <c r="J211" i="1" l="1"/>
  <c r="I211" i="1"/>
  <c r="K211" i="1"/>
  <c r="F212" i="1"/>
  <c r="E213" i="1" l="1"/>
  <c r="H212" i="1" s="1"/>
  <c r="G212" i="1"/>
  <c r="J212" i="1" l="1"/>
  <c r="I212" i="1"/>
  <c r="K212" i="1"/>
  <c r="F213" i="1"/>
  <c r="E214" i="1" l="1"/>
  <c r="G213" i="1"/>
  <c r="J213" i="1" l="1"/>
  <c r="I213" i="1"/>
  <c r="K213" i="1"/>
  <c r="F214" i="1"/>
  <c r="H213" i="1"/>
  <c r="E215" i="1" l="1"/>
  <c r="H214" i="1" s="1"/>
  <c r="G214" i="1"/>
  <c r="I214" i="1" l="1"/>
  <c r="J214" i="1"/>
  <c r="K214" i="1"/>
  <c r="F215" i="1"/>
  <c r="E216" i="1" l="1"/>
  <c r="H215" i="1" s="1"/>
  <c r="G215" i="1"/>
  <c r="J215" i="1" l="1"/>
  <c r="I215" i="1"/>
  <c r="K215" i="1"/>
  <c r="F216" i="1"/>
  <c r="E217" i="1" l="1"/>
  <c r="H216" i="1" s="1"/>
  <c r="G216" i="1"/>
  <c r="J216" i="1" l="1"/>
  <c r="I216" i="1"/>
  <c r="K216" i="1"/>
  <c r="F217" i="1"/>
  <c r="E218" i="1" l="1"/>
  <c r="G217" i="1"/>
  <c r="I217" i="1" l="1"/>
  <c r="J217" i="1"/>
  <c r="K217" i="1"/>
  <c r="F218" i="1"/>
  <c r="H217" i="1"/>
  <c r="E219" i="1" l="1"/>
  <c r="H218" i="1" s="1"/>
  <c r="G218" i="1"/>
  <c r="I218" i="1" l="1"/>
  <c r="J218" i="1"/>
  <c r="K218" i="1"/>
  <c r="F219" i="1"/>
  <c r="E220" i="1" l="1"/>
  <c r="H219" i="1" s="1"/>
  <c r="G219" i="1"/>
  <c r="I219" i="1" l="1"/>
  <c r="J219" i="1"/>
  <c r="K219" i="1"/>
  <c r="F220" i="1"/>
  <c r="E221" i="1" l="1"/>
  <c r="G220" i="1"/>
  <c r="I220" i="1" l="1"/>
  <c r="J220" i="1"/>
  <c r="K220" i="1"/>
  <c r="F221" i="1"/>
  <c r="H220" i="1"/>
  <c r="E222" i="1" l="1"/>
  <c r="G221" i="1"/>
  <c r="J221" i="1" l="1"/>
  <c r="I221" i="1"/>
  <c r="K221" i="1"/>
  <c r="F222" i="1"/>
  <c r="H221" i="1"/>
  <c r="E223" i="1" l="1"/>
  <c r="G222" i="1"/>
  <c r="K222" i="1" l="1"/>
  <c r="F223" i="1"/>
  <c r="J222" i="1"/>
  <c r="I222" i="1"/>
  <c r="H222" i="1"/>
  <c r="E224" i="1" l="1"/>
  <c r="H223" i="1" s="1"/>
  <c r="G223" i="1"/>
  <c r="J223" i="1" l="1"/>
  <c r="I223" i="1"/>
  <c r="K223" i="1"/>
  <c r="F224" i="1"/>
  <c r="E225" i="1" l="1"/>
  <c r="H224" i="1" s="1"/>
  <c r="G224" i="1"/>
  <c r="I224" i="1" l="1"/>
  <c r="J224" i="1"/>
  <c r="K224" i="1"/>
  <c r="F225" i="1"/>
  <c r="E226" i="1" l="1"/>
  <c r="H225" i="1" s="1"/>
  <c r="G225" i="1"/>
  <c r="I225" i="1" l="1"/>
  <c r="J225" i="1"/>
  <c r="K225" i="1"/>
  <c r="F226" i="1"/>
  <c r="E227" i="1" l="1"/>
  <c r="G226" i="1"/>
  <c r="J226" i="1" l="1"/>
  <c r="I226" i="1"/>
  <c r="K226" i="1"/>
  <c r="F227" i="1"/>
  <c r="H226" i="1"/>
  <c r="E228" i="1" l="1"/>
  <c r="H227" i="1" s="1"/>
  <c r="G227" i="1"/>
  <c r="J227" i="1" l="1"/>
  <c r="I227" i="1"/>
  <c r="K227" i="1"/>
  <c r="F228" i="1"/>
  <c r="E229" i="1" l="1"/>
  <c r="H228" i="1" s="1"/>
  <c r="G228" i="1"/>
  <c r="J228" i="1" l="1"/>
  <c r="I228" i="1"/>
  <c r="K228" i="1"/>
  <c r="F229" i="1"/>
  <c r="E230" i="1" l="1"/>
  <c r="H229" i="1" s="1"/>
  <c r="G229" i="1"/>
  <c r="I229" i="1" l="1"/>
  <c r="J229" i="1"/>
  <c r="K229" i="1"/>
  <c r="F230" i="1"/>
  <c r="E231" i="1" l="1"/>
  <c r="H230" i="1" s="1"/>
  <c r="G230" i="1"/>
  <c r="I230" i="1" l="1"/>
  <c r="J230" i="1"/>
  <c r="K230" i="1"/>
  <c r="F231" i="1"/>
  <c r="E232" i="1" l="1"/>
  <c r="H231" i="1" s="1"/>
  <c r="G231" i="1"/>
  <c r="I231" i="1" l="1"/>
  <c r="J231" i="1"/>
  <c r="K231" i="1"/>
  <c r="F232" i="1"/>
  <c r="E233" i="1" l="1"/>
  <c r="H232" i="1" s="1"/>
  <c r="G232" i="1"/>
  <c r="I232" i="1" l="1"/>
  <c r="J232" i="1"/>
  <c r="K232" i="1"/>
  <c r="F233" i="1"/>
  <c r="E234" i="1" l="1"/>
  <c r="H233" i="1" s="1"/>
  <c r="G233" i="1"/>
  <c r="I233" i="1" l="1"/>
  <c r="J233" i="1"/>
  <c r="K233" i="1"/>
  <c r="F234" i="1"/>
  <c r="E235" i="1" l="1"/>
  <c r="G234" i="1"/>
  <c r="I234" i="1" l="1"/>
  <c r="J234" i="1"/>
  <c r="K234" i="1"/>
  <c r="F235" i="1"/>
  <c r="H234" i="1"/>
  <c r="E236" i="1" l="1"/>
  <c r="H235" i="1" s="1"/>
  <c r="G235" i="1"/>
  <c r="I235" i="1" l="1"/>
  <c r="J235" i="1"/>
  <c r="K235" i="1"/>
  <c r="F236" i="1"/>
  <c r="E237" i="1" l="1"/>
  <c r="G236" i="1"/>
  <c r="J236" i="1" l="1"/>
  <c r="I236" i="1"/>
  <c r="K236" i="1"/>
  <c r="F237" i="1"/>
  <c r="H236" i="1"/>
  <c r="E238" i="1" l="1"/>
  <c r="H237" i="1" s="1"/>
  <c r="G237" i="1"/>
  <c r="I237" i="1" l="1"/>
  <c r="J237" i="1"/>
  <c r="K237" i="1"/>
  <c r="F238" i="1"/>
  <c r="E239" i="1" l="1"/>
  <c r="G238" i="1"/>
  <c r="I238" i="1" l="1"/>
  <c r="J238" i="1"/>
  <c r="K238" i="1"/>
  <c r="F239" i="1"/>
  <c r="H238" i="1"/>
  <c r="E240" i="1" l="1"/>
  <c r="H239" i="1" s="1"/>
  <c r="G239" i="1"/>
  <c r="J239" i="1" l="1"/>
  <c r="I239" i="1"/>
  <c r="K239" i="1"/>
  <c r="F240" i="1"/>
  <c r="E241" i="1" l="1"/>
  <c r="H240" i="1" s="1"/>
  <c r="G240" i="1"/>
  <c r="I240" i="1" l="1"/>
  <c r="J240" i="1"/>
  <c r="K240" i="1"/>
  <c r="F241" i="1"/>
  <c r="E242" i="1" l="1"/>
  <c r="H241" i="1" s="1"/>
  <c r="G241" i="1"/>
  <c r="J241" i="1" l="1"/>
  <c r="I241" i="1"/>
  <c r="K241" i="1"/>
  <c r="F242" i="1"/>
  <c r="E243" i="1" l="1"/>
  <c r="G242" i="1"/>
  <c r="I242" i="1" l="1"/>
  <c r="J242" i="1"/>
  <c r="K242" i="1"/>
  <c r="F243" i="1"/>
  <c r="H242" i="1"/>
  <c r="E244" i="1" l="1"/>
  <c r="H243" i="1" s="1"/>
  <c r="G243" i="1"/>
  <c r="I243" i="1" l="1"/>
  <c r="J243" i="1"/>
  <c r="K243" i="1"/>
  <c r="F244" i="1"/>
  <c r="E245" i="1" l="1"/>
  <c r="H244" i="1" s="1"/>
  <c r="G244" i="1"/>
  <c r="I244" i="1" l="1"/>
  <c r="J244" i="1"/>
  <c r="K244" i="1"/>
  <c r="F245" i="1"/>
  <c r="E246" i="1" l="1"/>
  <c r="G245" i="1"/>
  <c r="K245" i="1" l="1"/>
  <c r="F246" i="1"/>
  <c r="I245" i="1"/>
  <c r="J245" i="1"/>
  <c r="H245" i="1"/>
  <c r="E247" i="1" l="1"/>
  <c r="G246" i="1"/>
  <c r="K246" i="1" l="1"/>
  <c r="F247" i="1"/>
  <c r="I246" i="1"/>
  <c r="J246" i="1"/>
  <c r="H246" i="1"/>
  <c r="E248" i="1" l="1"/>
  <c r="H247" i="1" s="1"/>
  <c r="G247" i="1"/>
  <c r="J247" i="1" l="1"/>
  <c r="I247" i="1"/>
  <c r="K247" i="1"/>
  <c r="F248" i="1"/>
  <c r="E249" i="1" l="1"/>
  <c r="G248" i="1"/>
  <c r="I248" i="1" l="1"/>
  <c r="J248" i="1"/>
  <c r="K248" i="1"/>
  <c r="F249" i="1"/>
  <c r="H248" i="1"/>
  <c r="E250" i="1" l="1"/>
  <c r="H249" i="1" s="1"/>
  <c r="G249" i="1"/>
  <c r="I249" i="1" l="1"/>
  <c r="J249" i="1"/>
  <c r="K249" i="1"/>
  <c r="F250" i="1"/>
  <c r="E251" i="1" l="1"/>
  <c r="G250" i="1"/>
  <c r="K250" i="1" l="1"/>
  <c r="F251" i="1"/>
  <c r="J250" i="1"/>
  <c r="I250" i="1"/>
  <c r="H250" i="1"/>
  <c r="E252" i="1" l="1"/>
  <c r="G251" i="1"/>
  <c r="I251" i="1" l="1"/>
  <c r="J251" i="1"/>
  <c r="K251" i="1"/>
  <c r="F252" i="1"/>
  <c r="H251" i="1"/>
  <c r="E253" i="1" l="1"/>
  <c r="G252" i="1"/>
  <c r="J252" i="1" l="1"/>
  <c r="I252" i="1"/>
  <c r="K252" i="1"/>
  <c r="F253" i="1"/>
  <c r="H252" i="1"/>
  <c r="E254" i="1" l="1"/>
  <c r="H253" i="1" s="1"/>
  <c r="G253" i="1"/>
  <c r="I253" i="1" l="1"/>
  <c r="J253" i="1"/>
  <c r="K253" i="1"/>
  <c r="F254" i="1"/>
  <c r="E255" i="1" l="1"/>
  <c r="H254" i="1" s="1"/>
  <c r="G254" i="1"/>
  <c r="J254" i="1" l="1"/>
  <c r="I254" i="1"/>
  <c r="K254" i="1"/>
  <c r="F255" i="1"/>
  <c r="E256" i="1" l="1"/>
  <c r="G255" i="1"/>
  <c r="J255" i="1" l="1"/>
  <c r="I255" i="1"/>
  <c r="K255" i="1"/>
  <c r="F256" i="1"/>
  <c r="H255" i="1"/>
  <c r="E257" i="1" l="1"/>
  <c r="G256" i="1"/>
  <c r="J256" i="1" l="1"/>
  <c r="I256" i="1"/>
  <c r="K256" i="1"/>
  <c r="F257" i="1"/>
  <c r="H256" i="1"/>
  <c r="E258" i="1" l="1"/>
  <c r="H257" i="1" s="1"/>
  <c r="G257" i="1"/>
  <c r="I257" i="1" l="1"/>
  <c r="J257" i="1"/>
  <c r="K257" i="1"/>
  <c r="F258" i="1"/>
  <c r="E259" i="1" l="1"/>
  <c r="G258" i="1"/>
  <c r="K258" i="1" l="1"/>
  <c r="F259" i="1"/>
  <c r="J258" i="1"/>
  <c r="I258" i="1"/>
  <c r="H258" i="1"/>
  <c r="E260" i="1" l="1"/>
  <c r="H259" i="1" s="1"/>
  <c r="G259" i="1"/>
  <c r="J259" i="1" l="1"/>
  <c r="I259" i="1"/>
  <c r="K259" i="1"/>
  <c r="F260" i="1"/>
  <c r="E261" i="1" l="1"/>
  <c r="H260" i="1" s="1"/>
  <c r="G260" i="1"/>
  <c r="I260" i="1" l="1"/>
  <c r="J260" i="1"/>
  <c r="K260" i="1"/>
  <c r="F261" i="1"/>
  <c r="E262" i="1" l="1"/>
  <c r="H261" i="1" s="1"/>
  <c r="G261" i="1"/>
  <c r="J261" i="1" l="1"/>
  <c r="I261" i="1"/>
  <c r="K261" i="1"/>
  <c r="F262" i="1"/>
  <c r="E263" i="1" l="1"/>
  <c r="H262" i="1" s="1"/>
  <c r="G262" i="1"/>
  <c r="J262" i="1" l="1"/>
  <c r="I262" i="1"/>
  <c r="K262" i="1"/>
  <c r="F263" i="1"/>
  <c r="E264" i="1" l="1"/>
  <c r="H263" i="1" s="1"/>
  <c r="G263" i="1"/>
  <c r="I263" i="1" l="1"/>
  <c r="J263" i="1"/>
  <c r="K263" i="1"/>
  <c r="F264" i="1"/>
  <c r="E265" i="1" l="1"/>
  <c r="H264" i="1" s="1"/>
  <c r="G264" i="1"/>
  <c r="I264" i="1" l="1"/>
  <c r="J264" i="1"/>
  <c r="K264" i="1"/>
  <c r="F265" i="1"/>
  <c r="E266" i="1" l="1"/>
  <c r="H265" i="1" s="1"/>
  <c r="G265" i="1"/>
  <c r="J265" i="1" l="1"/>
  <c r="I265" i="1"/>
  <c r="K265" i="1"/>
  <c r="F266" i="1"/>
  <c r="E267" i="1" l="1"/>
  <c r="H266" i="1" s="1"/>
  <c r="G266" i="1"/>
  <c r="J266" i="1" l="1"/>
  <c r="I266" i="1"/>
  <c r="K266" i="1"/>
  <c r="F267" i="1"/>
  <c r="E268" i="1" l="1"/>
  <c r="H267" i="1" s="1"/>
  <c r="G267" i="1"/>
  <c r="I267" i="1" l="1"/>
  <c r="J267" i="1"/>
  <c r="K267" i="1"/>
  <c r="F268" i="1"/>
  <c r="E269" i="1" l="1"/>
  <c r="H268" i="1" s="1"/>
  <c r="G268" i="1"/>
  <c r="I268" i="1" l="1"/>
  <c r="J268" i="1"/>
  <c r="K268" i="1"/>
  <c r="F269" i="1"/>
  <c r="E270" i="1" l="1"/>
  <c r="G269" i="1"/>
  <c r="K269" i="1" l="1"/>
  <c r="F270" i="1"/>
  <c r="I269" i="1"/>
  <c r="J269" i="1"/>
  <c r="H269" i="1"/>
  <c r="E271" i="1" l="1"/>
  <c r="G270" i="1"/>
  <c r="I270" i="1" l="1"/>
  <c r="J270" i="1"/>
  <c r="K270" i="1"/>
  <c r="F271" i="1"/>
  <c r="H270" i="1"/>
  <c r="E272" i="1" l="1"/>
  <c r="H271" i="1" s="1"/>
  <c r="G271" i="1"/>
  <c r="J271" i="1" l="1"/>
  <c r="I271" i="1"/>
  <c r="K271" i="1"/>
  <c r="F272" i="1"/>
  <c r="E273" i="1" l="1"/>
  <c r="G272" i="1"/>
  <c r="I272" i="1" l="1"/>
  <c r="J272" i="1"/>
  <c r="K272" i="1"/>
  <c r="F273" i="1"/>
  <c r="H272" i="1"/>
  <c r="E274" i="1" l="1"/>
  <c r="G273" i="1"/>
  <c r="I273" i="1" l="1"/>
  <c r="J273" i="1"/>
  <c r="K273" i="1"/>
  <c r="F274" i="1"/>
  <c r="H273" i="1"/>
  <c r="E275" i="1" l="1"/>
  <c r="G274" i="1"/>
  <c r="I274" i="1" l="1"/>
  <c r="J274" i="1"/>
  <c r="K274" i="1"/>
  <c r="F275" i="1"/>
  <c r="H274" i="1"/>
  <c r="E276" i="1" l="1"/>
  <c r="H275" i="1" s="1"/>
  <c r="G275" i="1"/>
  <c r="J275" i="1" l="1"/>
  <c r="I275" i="1"/>
  <c r="K275" i="1"/>
  <c r="F276" i="1"/>
  <c r="E277" i="1" l="1"/>
  <c r="H276" i="1" s="1"/>
  <c r="G276" i="1"/>
  <c r="I276" i="1" l="1"/>
  <c r="J276" i="1"/>
  <c r="K276" i="1"/>
  <c r="F277" i="1"/>
  <c r="E278" i="1" l="1"/>
  <c r="G277" i="1"/>
  <c r="I277" i="1" l="1"/>
  <c r="J277" i="1"/>
  <c r="K277" i="1"/>
  <c r="F278" i="1"/>
  <c r="H277" i="1"/>
  <c r="E279" i="1" l="1"/>
  <c r="H278" i="1" s="1"/>
  <c r="G278" i="1"/>
  <c r="K278" i="1" l="1"/>
  <c r="F279" i="1"/>
  <c r="I278" i="1"/>
  <c r="J278" i="1"/>
  <c r="E280" i="1" l="1"/>
  <c r="G279" i="1"/>
  <c r="J279" i="1" l="1"/>
  <c r="I279" i="1"/>
  <c r="K279" i="1"/>
  <c r="F280" i="1"/>
  <c r="H279" i="1"/>
  <c r="E281" i="1" l="1"/>
  <c r="G280" i="1"/>
  <c r="J280" i="1" l="1"/>
  <c r="I280" i="1"/>
  <c r="K280" i="1"/>
  <c r="F281" i="1"/>
  <c r="H280" i="1"/>
  <c r="E282" i="1" l="1"/>
  <c r="H281" i="1" s="1"/>
  <c r="G281" i="1"/>
  <c r="I281" i="1" l="1"/>
  <c r="J281" i="1"/>
  <c r="K281" i="1"/>
  <c r="F282" i="1"/>
  <c r="E283" i="1" l="1"/>
  <c r="H282" i="1" s="1"/>
  <c r="G282" i="1"/>
  <c r="I282" i="1" l="1"/>
  <c r="J282" i="1"/>
  <c r="K282" i="1"/>
  <c r="F283" i="1"/>
  <c r="E284" i="1" l="1"/>
  <c r="H283" i="1" s="1"/>
  <c r="G283" i="1"/>
  <c r="J283" i="1" l="1"/>
  <c r="I283" i="1"/>
  <c r="K283" i="1"/>
  <c r="F284" i="1"/>
  <c r="E285" i="1" l="1"/>
  <c r="G284" i="1"/>
  <c r="K284" i="1" l="1"/>
  <c r="F285" i="1"/>
  <c r="I284" i="1"/>
  <c r="J284" i="1"/>
  <c r="H284" i="1"/>
  <c r="E286" i="1" l="1"/>
  <c r="G285" i="1"/>
  <c r="K285" i="1" l="1"/>
  <c r="F286" i="1"/>
  <c r="H285" i="1"/>
  <c r="I285" i="1"/>
  <c r="J285" i="1"/>
  <c r="E287" i="1" l="1"/>
  <c r="G286" i="1"/>
  <c r="K286" i="1" l="1"/>
  <c r="F287" i="1"/>
  <c r="J286" i="1"/>
  <c r="I286" i="1"/>
  <c r="H286" i="1"/>
  <c r="E288" i="1" l="1"/>
  <c r="H287" i="1" s="1"/>
  <c r="G287" i="1"/>
  <c r="I287" i="1" l="1"/>
  <c r="J287" i="1"/>
  <c r="K287" i="1"/>
  <c r="F288" i="1"/>
  <c r="E289" i="1" l="1"/>
  <c r="H288" i="1" s="1"/>
  <c r="G288" i="1"/>
  <c r="I288" i="1" l="1"/>
  <c r="J288" i="1"/>
  <c r="K288" i="1"/>
  <c r="F289" i="1"/>
  <c r="E290" i="1" l="1"/>
  <c r="H289" i="1" s="1"/>
  <c r="G289" i="1"/>
  <c r="I289" i="1" l="1"/>
  <c r="J289" i="1"/>
  <c r="K289" i="1"/>
  <c r="F290" i="1"/>
  <c r="E291" i="1" l="1"/>
  <c r="G290" i="1"/>
  <c r="K290" i="1" l="1"/>
  <c r="F291" i="1"/>
  <c r="J290" i="1"/>
  <c r="I290" i="1"/>
  <c r="H290" i="1"/>
  <c r="E292" i="1" l="1"/>
  <c r="G291" i="1"/>
  <c r="J291" i="1" l="1"/>
  <c r="I291" i="1"/>
  <c r="K291" i="1"/>
  <c r="F292" i="1"/>
  <c r="H291" i="1"/>
  <c r="E293" i="1" l="1"/>
  <c r="H292" i="1" s="1"/>
  <c r="G292" i="1"/>
  <c r="J292" i="1" l="1"/>
  <c r="I292" i="1"/>
  <c r="K292" i="1"/>
  <c r="F293" i="1"/>
  <c r="E294" i="1" l="1"/>
  <c r="H293" i="1" s="1"/>
  <c r="G293" i="1"/>
  <c r="I293" i="1" l="1"/>
  <c r="J293" i="1"/>
  <c r="K293" i="1"/>
  <c r="F294" i="1"/>
  <c r="E295" i="1" l="1"/>
  <c r="H294" i="1" s="1"/>
  <c r="G294" i="1"/>
  <c r="J294" i="1" l="1"/>
  <c r="I294" i="1"/>
  <c r="K294" i="1"/>
  <c r="F295" i="1"/>
  <c r="E296" i="1" l="1"/>
  <c r="H295" i="1" s="1"/>
  <c r="G295" i="1"/>
  <c r="J295" i="1" l="1"/>
  <c r="I295" i="1"/>
  <c r="K295" i="1"/>
  <c r="F296" i="1"/>
  <c r="E297" i="1" l="1"/>
  <c r="H296" i="1" s="1"/>
  <c r="G296" i="1"/>
  <c r="J296" i="1" l="1"/>
  <c r="I296" i="1"/>
  <c r="K296" i="1"/>
  <c r="F297" i="1"/>
  <c r="E298" i="1" l="1"/>
  <c r="G297" i="1"/>
  <c r="I297" i="1" l="1"/>
  <c r="J297" i="1"/>
  <c r="K297" i="1"/>
  <c r="F298" i="1"/>
  <c r="H297" i="1"/>
  <c r="E299" i="1" l="1"/>
  <c r="G298" i="1"/>
  <c r="J298" i="1" l="1"/>
  <c r="I298" i="1"/>
  <c r="K298" i="1"/>
  <c r="F299" i="1"/>
  <c r="H298" i="1"/>
  <c r="E300" i="1" l="1"/>
  <c r="H299" i="1" s="1"/>
  <c r="G299" i="1"/>
  <c r="K299" i="1" l="1"/>
  <c r="F300" i="1"/>
  <c r="I299" i="1"/>
  <c r="J299" i="1"/>
  <c r="E301" i="1" l="1"/>
  <c r="H300" i="1" s="1"/>
  <c r="G300" i="1"/>
  <c r="J300" i="1" l="1"/>
  <c r="I300" i="1"/>
  <c r="K300" i="1"/>
  <c r="F301" i="1"/>
  <c r="E302" i="1" l="1"/>
  <c r="H301" i="1" s="1"/>
  <c r="G301" i="1"/>
  <c r="I301" i="1" l="1"/>
  <c r="J301" i="1"/>
  <c r="K301" i="1"/>
  <c r="F302" i="1"/>
  <c r="E303" i="1" l="1"/>
  <c r="H302" i="1" s="1"/>
  <c r="G302" i="1"/>
  <c r="J302" i="1" l="1"/>
  <c r="I302" i="1"/>
  <c r="K302" i="1"/>
  <c r="F303" i="1"/>
  <c r="E304" i="1" l="1"/>
  <c r="G303" i="1"/>
  <c r="I303" i="1" l="1"/>
  <c r="J303" i="1"/>
  <c r="K303" i="1"/>
  <c r="F304" i="1"/>
  <c r="H303" i="1"/>
  <c r="E305" i="1" l="1"/>
  <c r="H304" i="1" s="1"/>
  <c r="G304" i="1"/>
  <c r="J304" i="1" l="1"/>
  <c r="I304" i="1"/>
  <c r="K304" i="1"/>
  <c r="F305" i="1"/>
  <c r="E306" i="1" l="1"/>
  <c r="G305" i="1"/>
  <c r="I305" i="1" l="1"/>
  <c r="J305" i="1"/>
  <c r="K305" i="1"/>
  <c r="F306" i="1"/>
  <c r="H305" i="1"/>
  <c r="E307" i="1" l="1"/>
  <c r="G306" i="1"/>
  <c r="I306" i="1" l="1"/>
  <c r="J306" i="1"/>
  <c r="K306" i="1"/>
  <c r="F307" i="1"/>
  <c r="H306" i="1"/>
  <c r="E308" i="1" l="1"/>
  <c r="G307" i="1"/>
  <c r="K307" i="1" l="1"/>
  <c r="F308" i="1"/>
  <c r="I307" i="1"/>
  <c r="J307" i="1"/>
  <c r="H307" i="1"/>
  <c r="E309" i="1" l="1"/>
  <c r="H308" i="1" s="1"/>
  <c r="G308" i="1"/>
  <c r="J308" i="1" l="1"/>
  <c r="I308" i="1"/>
  <c r="K308" i="1"/>
  <c r="F309" i="1"/>
  <c r="E310" i="1" l="1"/>
  <c r="H309" i="1" s="1"/>
  <c r="G309" i="1"/>
  <c r="J309" i="1" l="1"/>
  <c r="I309" i="1"/>
  <c r="K309" i="1"/>
  <c r="F310" i="1"/>
  <c r="E311" i="1" l="1"/>
  <c r="H310" i="1" s="1"/>
  <c r="G310" i="1"/>
  <c r="J310" i="1" l="1"/>
  <c r="I310" i="1"/>
  <c r="K310" i="1"/>
  <c r="F311" i="1"/>
  <c r="E312" i="1" l="1"/>
  <c r="H311" i="1" s="1"/>
  <c r="G311" i="1"/>
  <c r="I311" i="1" l="1"/>
  <c r="J311" i="1"/>
  <c r="K311" i="1"/>
  <c r="F312" i="1"/>
  <c r="E313" i="1" l="1"/>
  <c r="H312" i="1" s="1"/>
  <c r="G312" i="1"/>
  <c r="J312" i="1" l="1"/>
  <c r="I312" i="1"/>
  <c r="K312" i="1"/>
  <c r="F313" i="1"/>
  <c r="E314" i="1" l="1"/>
  <c r="G313" i="1"/>
  <c r="I313" i="1" l="1"/>
  <c r="J313" i="1"/>
  <c r="K313" i="1"/>
  <c r="F314" i="1"/>
  <c r="H313" i="1"/>
  <c r="E315" i="1" l="1"/>
  <c r="H314" i="1" s="1"/>
  <c r="G314" i="1"/>
  <c r="J314" i="1" l="1"/>
  <c r="I314" i="1"/>
  <c r="K314" i="1"/>
  <c r="F315" i="1"/>
  <c r="E316" i="1" l="1"/>
  <c r="H315" i="1" s="1"/>
  <c r="G315" i="1"/>
  <c r="I315" i="1" l="1"/>
  <c r="J315" i="1"/>
  <c r="K315" i="1"/>
  <c r="F316" i="1"/>
  <c r="E317" i="1" l="1"/>
  <c r="G316" i="1"/>
  <c r="J316" i="1" l="1"/>
  <c r="I316" i="1"/>
  <c r="K316" i="1"/>
  <c r="F317" i="1"/>
  <c r="H316" i="1"/>
  <c r="E318" i="1" l="1"/>
  <c r="H317" i="1" s="1"/>
  <c r="G317" i="1"/>
  <c r="J317" i="1" l="1"/>
  <c r="I317" i="1"/>
  <c r="K317" i="1"/>
  <c r="F318" i="1"/>
  <c r="E319" i="1" l="1"/>
  <c r="H318" i="1" s="1"/>
  <c r="G318" i="1"/>
  <c r="I318" i="1" l="1"/>
  <c r="J318" i="1"/>
  <c r="K318" i="1"/>
  <c r="F319" i="1"/>
  <c r="E320" i="1" l="1"/>
  <c r="G319" i="1"/>
  <c r="J319" i="1" l="1"/>
  <c r="I319" i="1"/>
  <c r="K319" i="1"/>
  <c r="F320" i="1"/>
  <c r="H319" i="1"/>
  <c r="E321" i="1" l="1"/>
  <c r="G320" i="1"/>
  <c r="I320" i="1" l="1"/>
  <c r="J320" i="1"/>
  <c r="K320" i="1"/>
  <c r="F321" i="1"/>
  <c r="H320" i="1"/>
  <c r="E322" i="1" l="1"/>
  <c r="G321" i="1"/>
  <c r="J321" i="1" l="1"/>
  <c r="I321" i="1"/>
  <c r="K321" i="1"/>
  <c r="F322" i="1"/>
  <c r="H321" i="1"/>
  <c r="E323" i="1" l="1"/>
  <c r="G322" i="1"/>
  <c r="J322" i="1" l="1"/>
  <c r="I322" i="1"/>
  <c r="K322" i="1"/>
  <c r="F323" i="1"/>
  <c r="H322" i="1"/>
  <c r="E324" i="1" l="1"/>
  <c r="G323" i="1"/>
  <c r="K323" i="1" l="1"/>
  <c r="F324" i="1"/>
  <c r="I323" i="1"/>
  <c r="J323" i="1"/>
  <c r="H323" i="1"/>
  <c r="E325" i="1" l="1"/>
  <c r="G324" i="1"/>
  <c r="J324" i="1" l="1"/>
  <c r="I324" i="1"/>
  <c r="K324" i="1"/>
  <c r="F325" i="1"/>
  <c r="H324" i="1"/>
  <c r="E326" i="1" l="1"/>
  <c r="G325" i="1"/>
  <c r="J325" i="1" l="1"/>
  <c r="I325" i="1"/>
  <c r="K325" i="1"/>
  <c r="F326" i="1"/>
  <c r="H325" i="1"/>
  <c r="E327" i="1" l="1"/>
  <c r="G326" i="1"/>
  <c r="J326" i="1" l="1"/>
  <c r="I326" i="1"/>
  <c r="K326" i="1"/>
  <c r="F327" i="1"/>
  <c r="H326" i="1"/>
  <c r="E328" i="1" l="1"/>
  <c r="G327" i="1"/>
  <c r="K327" i="1" l="1"/>
  <c r="F328" i="1"/>
  <c r="J327" i="1"/>
  <c r="I327" i="1"/>
  <c r="H327" i="1"/>
  <c r="E329" i="1" l="1"/>
  <c r="G328" i="1"/>
  <c r="K328" i="1" l="1"/>
  <c r="F329" i="1"/>
  <c r="J328" i="1"/>
  <c r="I328" i="1"/>
  <c r="H328" i="1"/>
  <c r="E330" i="1" l="1"/>
  <c r="G329" i="1"/>
  <c r="K329" i="1" l="1"/>
  <c r="F330" i="1"/>
  <c r="G330" i="1" s="1"/>
  <c r="J329" i="1"/>
  <c r="I329" i="1"/>
  <c r="H329" i="1"/>
</calcChain>
</file>

<file path=xl/sharedStrings.xml><?xml version="1.0" encoding="utf-8"?>
<sst xmlns="http://schemas.openxmlformats.org/spreadsheetml/2006/main" count="89" uniqueCount="86">
  <si>
    <t>Valeur des paramètres</t>
  </si>
  <si>
    <t>Etat stationnaire</t>
  </si>
  <si>
    <t>l =</t>
  </si>
  <si>
    <t>α=</t>
  </si>
  <si>
    <t>β=</t>
  </si>
  <si>
    <t>k / l =</t>
  </si>
  <si>
    <t>c =</t>
  </si>
  <si>
    <t>k =</t>
  </si>
  <si>
    <t>y =</t>
  </si>
  <si>
    <t>i =</t>
  </si>
  <si>
    <t>w =</t>
  </si>
  <si>
    <t>r =</t>
  </si>
  <si>
    <t>a11=</t>
  </si>
  <si>
    <t>m11=</t>
  </si>
  <si>
    <t>q11=</t>
  </si>
  <si>
    <t>b11=</t>
  </si>
  <si>
    <t>m12=</t>
  </si>
  <si>
    <t>q12=</t>
  </si>
  <si>
    <t>b12=</t>
  </si>
  <si>
    <t>m13=</t>
  </si>
  <si>
    <t>q13=</t>
  </si>
  <si>
    <t>b13=</t>
  </si>
  <si>
    <t>m21=</t>
  </si>
  <si>
    <t>q21=</t>
  </si>
  <si>
    <t>a21=</t>
  </si>
  <si>
    <t>m22=</t>
  </si>
  <si>
    <t>q22=</t>
  </si>
  <si>
    <t>a22=</t>
  </si>
  <si>
    <t>m23=</t>
  </si>
  <si>
    <t>q23=</t>
  </si>
  <si>
    <t>a23=</t>
  </si>
  <si>
    <t>m33=</t>
  </si>
  <si>
    <t>b22=</t>
  </si>
  <si>
    <t>a33=</t>
  </si>
  <si>
    <t>b33=</t>
  </si>
  <si>
    <t>λ1=</t>
  </si>
  <si>
    <t>d1=</t>
  </si>
  <si>
    <t>λ2=</t>
  </si>
  <si>
    <t>d2=</t>
  </si>
  <si>
    <t>λ3=</t>
  </si>
  <si>
    <t>d3=</t>
  </si>
  <si>
    <t>t</t>
  </si>
  <si>
    <t>ε(t)</t>
  </si>
  <si>
    <t>(z(t)-z)/z</t>
  </si>
  <si>
    <t>(k(t)-k)/k</t>
  </si>
  <si>
    <t>(c(t)-c)/c</t>
  </si>
  <si>
    <t>(ell(t)-ell)/ell</t>
  </si>
  <si>
    <t>(y(t)-y)/y</t>
  </si>
  <si>
    <t>r(t)-r</t>
  </si>
  <si>
    <t>(w(t)-w)/w</t>
  </si>
  <si>
    <t>(i(t)-i)/i</t>
  </si>
  <si>
    <t>Cycles réels : modèle simple</t>
  </si>
  <si>
    <t>ρA=</t>
  </si>
  <si>
    <t>Elasticité de production du capital</t>
  </si>
  <si>
    <t>Préférence pour le présent</t>
  </si>
  <si>
    <t>Préférence pour le loisir</t>
  </si>
  <si>
    <t>Indicateur de durée du choc</t>
  </si>
  <si>
    <t>Capital par tête d'ER</t>
  </si>
  <si>
    <t>Temps de travail à l'ER</t>
  </si>
  <si>
    <t>Consommation à l'ER</t>
  </si>
  <si>
    <t>Capital d'ER</t>
  </si>
  <si>
    <t>A =</t>
  </si>
  <si>
    <t>Paramètre de productivité</t>
  </si>
  <si>
    <t>Production par tête à l'ER</t>
  </si>
  <si>
    <t>Investissement par tête requis à l'ER</t>
  </si>
  <si>
    <t>Taux de salaire à l'ER</t>
  </si>
  <si>
    <t>Taux d'intérêt à l'ER</t>
  </si>
  <si>
    <t>b=</t>
  </si>
  <si>
    <t>La feuille "Cycle réel 1 choc" permet de simuler la réponse optimale d'un agent à un choc de productivité de 1%</t>
  </si>
  <si>
    <t>L'esprance du produit de deux variable est égale à la somme des espérance plus la covariance entre les variables</t>
  </si>
  <si>
    <t>Que pouvez "bricoler" dans cette feuille de calcul ?</t>
  </si>
  <si>
    <t>n+δ=</t>
  </si>
  <si>
    <t>Investissement requis</t>
  </si>
  <si>
    <t>Les cellules surlignées en vert en particulier :</t>
  </si>
  <si>
    <t xml:space="preserve">Si sa valeur est comprise entre 0 et 1, le choc s'estompe d'autant moins rapidement que la valeur est proche de 1 </t>
  </si>
  <si>
    <t>A=</t>
  </si>
  <si>
    <t>Paramère de persitance du choc</t>
  </si>
  <si>
    <t>Si sa valeur est de 1 le choc est permanent</t>
  </si>
  <si>
    <t xml:space="preserve">Valeur du paramètre de productivité.  </t>
  </si>
  <si>
    <t>En le modifiant pous pouvez remarquer que la covariance des prix  (salaire et  taux d'intérêt) peut être positive ou négative</t>
  </si>
  <si>
    <t xml:space="preserve">Choc +/- </t>
  </si>
  <si>
    <t>En principe la valeur est fixée à 1% mais vous pouvez mettre un signe négatif (choc négatif)</t>
  </si>
  <si>
    <t>b</t>
  </si>
  <si>
    <t xml:space="preserve">Enfin ne touchez pas au case de la couleur suivante </t>
  </si>
  <si>
    <t>Ce sont les calculs nécéssaires pour les graphiques</t>
  </si>
  <si>
    <t>Pour rappel : E(X.Y)=E(X).E(Y)+Cov(X,Y)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</si>
</sst>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"/>
  </numFmts>
  <fonts count="10"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family val="3"/>
      <charset val="12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0070C0"/>
      <name val="Times New Roman"/>
      <family val="1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Fill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1" fontId="4" fillId="0" borderId="0" xfId="0" applyNumberFormat="1" applyFont="1">
      <alignment vertical="center"/>
    </xf>
    <xf numFmtId="0" fontId="3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2" fontId="6" fillId="2" borderId="0" xfId="0" applyNumberFormat="1" applyFont="1" applyFill="1" applyAlignment="1">
      <alignment horizontal="right" vertical="center"/>
    </xf>
    <xf numFmtId="0" fontId="6" fillId="3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0" fontId="4" fillId="3" borderId="0" xfId="0" applyFont="1" applyFill="1">
      <alignment vertical="center"/>
    </xf>
    <xf numFmtId="0" fontId="7" fillId="4" borderId="0" xfId="0" applyFont="1" applyFill="1" applyAlignment="1">
      <alignment horizontal="right" vertical="center"/>
    </xf>
    <xf numFmtId="0" fontId="7" fillId="4" borderId="0" xfId="0" applyFont="1" applyFill="1">
      <alignment vertical="center"/>
    </xf>
    <xf numFmtId="164" fontId="7" fillId="4" borderId="0" xfId="0" applyNumberFormat="1" applyFont="1" applyFill="1">
      <alignment vertical="center"/>
    </xf>
    <xf numFmtId="10" fontId="7" fillId="4" borderId="0" xfId="1" applyNumberFormat="1" applyFont="1" applyFill="1">
      <alignment vertical="center"/>
    </xf>
    <xf numFmtId="0" fontId="4" fillId="4" borderId="0" xfId="0" applyFont="1" applyFill="1" applyAlignment="1">
      <alignment horizontal="right" vertical="center"/>
    </xf>
    <xf numFmtId="0" fontId="4" fillId="4" borderId="0" xfId="0" applyFont="1" applyFill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2" borderId="0" xfId="0" applyFont="1" applyFill="1">
      <alignment vertical="center"/>
    </xf>
    <xf numFmtId="0" fontId="8" fillId="4" borderId="0" xfId="0" applyFont="1" applyFill="1">
      <alignment vertic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'Cycle réel 1 choc'!$C$30:$C$130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D6-41E1-BEAF-0A1269A52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532200"/>
        <c:axId val="1"/>
      </c:barChart>
      <c:catAx>
        <c:axId val="453532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53532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3369788106630214"/>
          <c:y val="0.48218029350104824"/>
          <c:w val="5.7416267942583699E-2"/>
          <c:h val="3.6687631027253642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sz="1400"/>
              <a:t>Taux d'intérérêt réel</a:t>
            </a:r>
          </a:p>
        </c:rich>
      </c:tx>
      <c:layout>
        <c:manualLayout>
          <c:xMode val="edge"/>
          <c:yMode val="edge"/>
          <c:x val="0.14829497362720392"/>
          <c:y val="1.27371766971339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2507416517269933"/>
          <c:y val="0.27036395147313691"/>
          <c:w val="0.57832961943515115"/>
          <c:h val="0.49393414211438474"/>
        </c:manualLayout>
      </c:layout>
      <c:scatterChart>
        <c:scatterStyle val="lineMarker"/>
        <c:varyColors val="0"/>
        <c:ser>
          <c:idx val="0"/>
          <c:order val="0"/>
          <c:marker>
            <c:symbol val="none"/>
          </c:marker>
          <c:yVal>
            <c:numRef>
              <c:f>'Cycle réel 1 choc'!$I$31:$I$130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8.3586742148228366E-4</c:v>
                </c:pt>
                <c:pt idx="10">
                  <c:v>2.6794512176131491E-5</c:v>
                </c:pt>
                <c:pt idx="11">
                  <c:v>-3.1804862537128387E-4</c:v>
                </c:pt>
                <c:pt idx="12">
                  <c:v>-4.4162431839521454E-4</c:v>
                </c:pt>
                <c:pt idx="13">
                  <c:v>-4.6210626587143977E-4</c:v>
                </c:pt>
                <c:pt idx="14">
                  <c:v>-4.3711912631225203E-4</c:v>
                </c:pt>
                <c:pt idx="15">
                  <c:v>-3.9452769844977587E-4</c:v>
                </c:pt>
                <c:pt idx="16">
                  <c:v>-3.4751434032853634E-4</c:v>
                </c:pt>
                <c:pt idx="17">
                  <c:v>-3.0203723995431142E-4</c:v>
                </c:pt>
                <c:pt idx="18">
                  <c:v>-2.6053339163244205E-4</c:v>
                </c:pt>
                <c:pt idx="19">
                  <c:v>-2.2375628035348205E-4</c:v>
                </c:pt>
                <c:pt idx="20">
                  <c:v>-1.9168415026850349E-4</c:v>
                </c:pt>
                <c:pt idx="21">
                  <c:v>-1.6396499766287154E-4</c:v>
                </c:pt>
                <c:pt idx="22">
                  <c:v>-1.401310397803196E-4</c:v>
                </c:pt>
                <c:pt idx="23">
                  <c:v>-1.1969894465084507E-4</c:v>
                </c:pt>
                <c:pt idx="24">
                  <c:v>-1.0221387894784884E-4</c:v>
                </c:pt>
                <c:pt idx="25">
                  <c:v>-8.7266303358632391E-5</c:v>
                </c:pt>
                <c:pt idx="26">
                  <c:v>-7.4495878262526016E-5</c:v>
                </c:pt>
                <c:pt idx="27">
                  <c:v>-6.3589564583979574E-5</c:v>
                </c:pt>
                <c:pt idx="28">
                  <c:v>-5.4277374920669308E-5</c:v>
                </c:pt>
                <c:pt idx="29">
                  <c:v>-4.6327425364825481E-5</c:v>
                </c:pt>
                <c:pt idx="30">
                  <c:v>-3.9541045977226075E-5</c:v>
                </c:pt>
                <c:pt idx="31">
                  <c:v>-3.3748270674843761E-5</c:v>
                </c:pt>
                <c:pt idx="32">
                  <c:v>-2.8803816715258779E-5</c:v>
                </c:pt>
                <c:pt idx="33">
                  <c:v>-2.4583565700009302E-5</c:v>
                </c:pt>
                <c:pt idx="34">
                  <c:v>-2.0981514988943628E-5</c:v>
                </c:pt>
                <c:pt idx="35">
                  <c:v>-1.7907152180640651E-5</c:v>
                </c:pt>
                <c:pt idx="36">
                  <c:v>-1.5283201743626629E-5</c:v>
                </c:pt>
                <c:pt idx="37">
                  <c:v>-1.3043695010955814E-5</c:v>
                </c:pt>
                <c:pt idx="38">
                  <c:v>-1.113231917677926E-5</c:v>
                </c:pt>
                <c:pt idx="39">
                  <c:v>-9.5010060316286227E-6</c:v>
                </c:pt>
                <c:pt idx="40">
                  <c:v>-8.1087261947360156E-6</c:v>
                </c:pt>
                <c:pt idx="41">
                  <c:v>-6.9204592333393933E-6</c:v>
                </c:pt>
                <c:pt idx="42">
                  <c:v>-5.9063141870374647E-6</c:v>
                </c:pt>
                <c:pt idx="43">
                  <c:v>-5.0407786344880412E-6</c:v>
                </c:pt>
                <c:pt idx="44">
                  <c:v>-4.3020775759572416E-6</c:v>
                </c:pt>
                <c:pt idx="45">
                  <c:v>-3.6716261112706983E-6</c:v>
                </c:pt>
                <c:pt idx="46">
                  <c:v>-3.133562214985286E-6</c:v>
                </c:pt>
                <c:pt idx="47">
                  <c:v>-2.6743479039220697E-6</c:v>
                </c:pt>
                <c:pt idx="48">
                  <c:v>-2.2824287966016765E-6</c:v>
                </c:pt>
                <c:pt idx="49">
                  <c:v>-1.9479435234281972E-6</c:v>
                </c:pt>
                <c:pt idx="50">
                  <c:v>-1.6624756935396112E-6</c:v>
                </c:pt>
                <c:pt idx="51">
                  <c:v>-1.4188421892796788E-6</c:v>
                </c:pt>
                <c:pt idx="52">
                  <c:v>-1.2109124710030228E-6</c:v>
                </c:pt>
                <c:pt idx="53">
                  <c:v>-1.0334543514151084E-6</c:v>
                </c:pt>
                <c:pt idx="54">
                  <c:v>-8.8200236363078499E-7</c:v>
                </c:pt>
                <c:pt idx="55">
                  <c:v>-7.5274541380676574E-7</c:v>
                </c:pt>
                <c:pt idx="56">
                  <c:v>-6.4243089428761557E-7</c:v>
                </c:pt>
                <c:pt idx="57">
                  <c:v>-5.482828455971589E-7</c:v>
                </c:pt>
                <c:pt idx="58">
                  <c:v>-4.6793210972673194E-7</c:v>
                </c:pt>
                <c:pt idx="59">
                  <c:v>-3.9935671754254276E-7</c:v>
                </c:pt>
                <c:pt idx="60">
                  <c:v>-3.4083101153881135E-7</c:v>
                </c:pt>
                <c:pt idx="61">
                  <c:v>-2.9088222358586435E-7</c:v>
                </c:pt>
                <c:pt idx="62">
                  <c:v>-2.482534156023064E-7</c:v>
                </c:pt>
                <c:pt idx="63">
                  <c:v>-2.1187185088311633E-7</c:v>
                </c:pt>
                <c:pt idx="64">
                  <c:v>-1.8082200024804873E-7</c:v>
                </c:pt>
                <c:pt idx="65">
                  <c:v>-1.5432250380364998E-7</c:v>
                </c:pt>
                <c:pt idx="66">
                  <c:v>-1.3170650897675884E-7</c:v>
                </c:pt>
                <c:pt idx="67">
                  <c:v>-1.1240488970165607E-7</c:v>
                </c:pt>
                <c:pt idx="68">
                  <c:v>-9.5931924903869259E-8</c:v>
                </c:pt>
                <c:pt idx="69">
                  <c:v>-8.1873075555294328E-8</c:v>
                </c:pt>
                <c:pt idx="70">
                  <c:v>-6.9874553143556284E-8</c:v>
                </c:pt>
                <c:pt idx="71">
                  <c:v>-5.9634416696430215E-8</c:v>
                </c:pt>
                <c:pt idx="72">
                  <c:v>-5.0894974609749788E-8</c:v>
                </c:pt>
                <c:pt idx="73">
                  <c:v>-4.3436300001253869E-8</c:v>
                </c:pt>
                <c:pt idx="74">
                  <c:v>-3.7070696165542039E-8</c:v>
                </c:pt>
                <c:pt idx="75">
                  <c:v>-3.1637973393894292E-8</c:v>
                </c:pt>
                <c:pt idx="76">
                  <c:v>-2.7001417740590838E-8</c:v>
                </c:pt>
                <c:pt idx="77">
                  <c:v>-2.3044350747070119E-8</c:v>
                </c:pt>
                <c:pt idx="78">
                  <c:v>-1.9667193193462218E-8</c:v>
                </c:pt>
                <c:pt idx="79">
                  <c:v>-1.678495914481104E-8</c:v>
                </c:pt>
                <c:pt idx="80">
                  <c:v>-1.4325117481117644E-8</c:v>
                </c:pt>
                <c:pt idx="81">
                  <c:v>-1.2225766440887575E-8</c:v>
                </c:pt>
                <c:pt idx="82">
                  <c:v>-1.0434076005982895E-8</c:v>
                </c:pt>
                <c:pt idx="83">
                  <c:v>-8.9049584095501899E-9</c:v>
                </c:pt>
                <c:pt idx="84">
                  <c:v>-7.5999335713561322E-9</c:v>
                </c:pt>
                <c:pt idx="85">
                  <c:v>-6.4861605392207977E-9</c:v>
                </c:pt>
                <c:pt idx="86">
                  <c:v>-5.5356113581872535E-9</c:v>
                </c:pt>
                <c:pt idx="87">
                  <c:v>-4.7243654960338333E-9</c:v>
                </c:pt>
                <c:pt idx="88">
                  <c:v>-4.032008005250276E-9</c:v>
                </c:pt>
                <c:pt idx="89">
                  <c:v>-3.4411157673330806E-9</c:v>
                </c:pt>
                <c:pt idx="90">
                  <c:v>-2.9368189824463542E-9</c:v>
                </c:pt>
                <c:pt idx="91">
                  <c:v>-2.5064270797736654E-9</c:v>
                </c:pt>
                <c:pt idx="92">
                  <c:v>-2.1391092647204957E-9</c:v>
                </c:pt>
                <c:pt idx="93">
                  <c:v>-1.825622028550633E-9</c:v>
                </c:pt>
                <c:pt idx="94">
                  <c:v>-1.5580764456402107E-9</c:v>
                </c:pt>
                <c:pt idx="95">
                  <c:v>-1.3297397627454188E-9</c:v>
                </c:pt>
                <c:pt idx="96">
                  <c:v>-1.1348659095800073E-9</c:v>
                </c:pt>
                <c:pt idx="97">
                  <c:v>-9.6855089226632884E-10</c:v>
                </c:pt>
                <c:pt idx="98">
                  <c:v>-8.2660940592393928E-10</c:v>
                </c:pt>
                <c:pt idx="99">
                  <c:v>-7.0546950226013649E-10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59-44F6-9E89-1B4D4CAC0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4533992"/>
        <c:axId val="1"/>
      </c:scatterChart>
      <c:valAx>
        <c:axId val="454533992"/>
        <c:scaling>
          <c:orientation val="minMax"/>
          <c:max val="1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Trimestres</a:t>
                </a:r>
              </a:p>
            </c:rich>
          </c:tx>
          <c:layout>
            <c:manualLayout>
              <c:xMode val="edge"/>
              <c:yMode val="edge"/>
              <c:x val="0.47716437122845973"/>
              <c:y val="0.88999327345388357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crossBetween val="midCat"/>
        <c:majorUnit val="20"/>
      </c:val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Points de base</a:t>
                </a:r>
              </a:p>
            </c:rich>
          </c:tx>
          <c:layout>
            <c:manualLayout>
              <c:xMode val="edge"/>
              <c:yMode val="edge"/>
              <c:x val="6.0478948395913314E-2"/>
              <c:y val="0.32755589497801069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54533992"/>
        <c:crosses val="autoZero"/>
        <c:crossBetween val="midCat"/>
        <c:dispUnits>
          <c:custUnit val="1"/>
        </c:dispUnits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984251969" l="0.78740157499999996" r="0.78740157499999996" t="0.98425196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'Cycle réel 1 choc'!$D$30:$D$130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0.01</c:v>
                </c:pt>
                <c:pt idx="11">
                  <c:v>5.0000000000000001E-3</c:v>
                </c:pt>
                <c:pt idx="12">
                  <c:v>2.5000000000000001E-3</c:v>
                </c:pt>
                <c:pt idx="13">
                  <c:v>1.25E-3</c:v>
                </c:pt>
                <c:pt idx="14">
                  <c:v>6.2500000000000001E-4</c:v>
                </c:pt>
                <c:pt idx="15">
                  <c:v>3.1250000000000001E-4</c:v>
                </c:pt>
                <c:pt idx="16">
                  <c:v>1.5625E-4</c:v>
                </c:pt>
                <c:pt idx="17">
                  <c:v>7.8125000000000002E-5</c:v>
                </c:pt>
                <c:pt idx="18">
                  <c:v>3.9062500000000001E-5</c:v>
                </c:pt>
                <c:pt idx="19">
                  <c:v>1.953125E-5</c:v>
                </c:pt>
                <c:pt idx="20">
                  <c:v>9.7656250000000002E-6</c:v>
                </c:pt>
                <c:pt idx="21">
                  <c:v>4.8828125000000001E-6</c:v>
                </c:pt>
                <c:pt idx="22">
                  <c:v>2.4414062500000001E-6</c:v>
                </c:pt>
                <c:pt idx="23">
                  <c:v>1.220703125E-6</c:v>
                </c:pt>
                <c:pt idx="24">
                  <c:v>6.1035156250000001E-7</c:v>
                </c:pt>
                <c:pt idx="25">
                  <c:v>3.0517578125000001E-7</c:v>
                </c:pt>
                <c:pt idx="26">
                  <c:v>1.52587890625E-7</c:v>
                </c:pt>
                <c:pt idx="27">
                  <c:v>7.6293945312500002E-8</c:v>
                </c:pt>
                <c:pt idx="28">
                  <c:v>3.8146972656250001E-8</c:v>
                </c:pt>
                <c:pt idx="29">
                  <c:v>1.9073486328125E-8</c:v>
                </c:pt>
                <c:pt idx="30">
                  <c:v>9.5367431640625002E-9</c:v>
                </c:pt>
                <c:pt idx="31">
                  <c:v>4.7683715820312501E-9</c:v>
                </c:pt>
                <c:pt idx="32">
                  <c:v>2.384185791015625E-9</c:v>
                </c:pt>
                <c:pt idx="33">
                  <c:v>1.1920928955078125E-9</c:v>
                </c:pt>
                <c:pt idx="34">
                  <c:v>5.9604644775390626E-10</c:v>
                </c:pt>
                <c:pt idx="35">
                  <c:v>2.9802322387695313E-10</c:v>
                </c:pt>
                <c:pt idx="36">
                  <c:v>1.4901161193847657E-10</c:v>
                </c:pt>
                <c:pt idx="37">
                  <c:v>7.4505805969238283E-11</c:v>
                </c:pt>
                <c:pt idx="38">
                  <c:v>3.7252902984619141E-11</c:v>
                </c:pt>
                <c:pt idx="39">
                  <c:v>1.8626451492309571E-11</c:v>
                </c:pt>
                <c:pt idx="40">
                  <c:v>9.3132257461547854E-12</c:v>
                </c:pt>
                <c:pt idx="41">
                  <c:v>4.6566128730773927E-12</c:v>
                </c:pt>
                <c:pt idx="42">
                  <c:v>2.3283064365386963E-12</c:v>
                </c:pt>
                <c:pt idx="43">
                  <c:v>1.1641532182693482E-12</c:v>
                </c:pt>
                <c:pt idx="44">
                  <c:v>5.8207660913467408E-13</c:v>
                </c:pt>
                <c:pt idx="45">
                  <c:v>2.9103830456733704E-13</c:v>
                </c:pt>
                <c:pt idx="46">
                  <c:v>1.4551915228366852E-13</c:v>
                </c:pt>
                <c:pt idx="47">
                  <c:v>7.2759576141834261E-14</c:v>
                </c:pt>
                <c:pt idx="48">
                  <c:v>3.637978807091713E-14</c:v>
                </c:pt>
                <c:pt idx="49">
                  <c:v>1.8189894035458565E-14</c:v>
                </c:pt>
                <c:pt idx="50">
                  <c:v>9.0949470177292826E-15</c:v>
                </c:pt>
                <c:pt idx="51">
                  <c:v>4.5474735088646413E-15</c:v>
                </c:pt>
                <c:pt idx="52">
                  <c:v>2.2737367544323206E-15</c:v>
                </c:pt>
                <c:pt idx="53">
                  <c:v>1.1368683772161603E-15</c:v>
                </c:pt>
                <c:pt idx="54">
                  <c:v>5.6843418860808016E-16</c:v>
                </c:pt>
                <c:pt idx="55">
                  <c:v>2.8421709430404008E-16</c:v>
                </c:pt>
                <c:pt idx="56">
                  <c:v>1.4210854715202004E-16</c:v>
                </c:pt>
                <c:pt idx="57">
                  <c:v>7.105427357601002E-17</c:v>
                </c:pt>
                <c:pt idx="58">
                  <c:v>3.552713678800501E-17</c:v>
                </c:pt>
                <c:pt idx="59">
                  <c:v>1.7763568394002505E-17</c:v>
                </c:pt>
                <c:pt idx="60">
                  <c:v>8.8817841970012525E-18</c:v>
                </c:pt>
                <c:pt idx="61">
                  <c:v>4.4408920985006263E-18</c:v>
                </c:pt>
                <c:pt idx="62">
                  <c:v>2.2204460492503131E-18</c:v>
                </c:pt>
                <c:pt idx="63">
                  <c:v>1.1102230246251566E-18</c:v>
                </c:pt>
                <c:pt idx="64">
                  <c:v>5.5511151231257828E-19</c:v>
                </c:pt>
                <c:pt idx="65">
                  <c:v>2.7755575615628914E-19</c:v>
                </c:pt>
                <c:pt idx="66">
                  <c:v>1.3877787807814457E-19</c:v>
                </c:pt>
                <c:pt idx="67">
                  <c:v>6.9388939039072285E-20</c:v>
                </c:pt>
                <c:pt idx="68">
                  <c:v>3.4694469519536143E-20</c:v>
                </c:pt>
                <c:pt idx="69">
                  <c:v>1.7347234759768071E-20</c:v>
                </c:pt>
                <c:pt idx="70">
                  <c:v>8.6736173798840357E-21</c:v>
                </c:pt>
                <c:pt idx="71">
                  <c:v>4.3368086899420178E-21</c:v>
                </c:pt>
                <c:pt idx="72">
                  <c:v>2.1684043449710089E-21</c:v>
                </c:pt>
                <c:pt idx="73">
                  <c:v>1.0842021724855045E-21</c:v>
                </c:pt>
                <c:pt idx="74">
                  <c:v>5.4210108624275223E-22</c:v>
                </c:pt>
                <c:pt idx="75">
                  <c:v>2.7105054312137611E-22</c:v>
                </c:pt>
                <c:pt idx="76">
                  <c:v>1.3552527156068806E-22</c:v>
                </c:pt>
                <c:pt idx="77">
                  <c:v>6.7762635780344029E-23</c:v>
                </c:pt>
                <c:pt idx="78">
                  <c:v>3.3881317890172014E-23</c:v>
                </c:pt>
                <c:pt idx="79">
                  <c:v>1.6940658945086007E-23</c:v>
                </c:pt>
                <c:pt idx="80">
                  <c:v>8.4703294725430036E-24</c:v>
                </c:pt>
                <c:pt idx="81">
                  <c:v>4.2351647362715018E-24</c:v>
                </c:pt>
                <c:pt idx="82">
                  <c:v>2.1175823681357509E-24</c:v>
                </c:pt>
                <c:pt idx="83">
                  <c:v>1.0587911840678754E-24</c:v>
                </c:pt>
                <c:pt idx="84">
                  <c:v>5.2939559203393772E-25</c:v>
                </c:pt>
                <c:pt idx="85">
                  <c:v>2.6469779601696886E-25</c:v>
                </c:pt>
                <c:pt idx="86">
                  <c:v>1.3234889800848443E-25</c:v>
                </c:pt>
                <c:pt idx="87">
                  <c:v>6.6174449004242215E-26</c:v>
                </c:pt>
                <c:pt idx="88">
                  <c:v>3.3087224502121108E-26</c:v>
                </c:pt>
                <c:pt idx="89">
                  <c:v>1.6543612251060554E-26</c:v>
                </c:pt>
                <c:pt idx="90">
                  <c:v>8.2718061255302769E-27</c:v>
                </c:pt>
                <c:pt idx="91">
                  <c:v>4.1359030627651385E-27</c:v>
                </c:pt>
                <c:pt idx="92">
                  <c:v>2.0679515313825692E-27</c:v>
                </c:pt>
                <c:pt idx="93">
                  <c:v>1.0339757656912846E-27</c:v>
                </c:pt>
                <c:pt idx="94">
                  <c:v>5.1698788284564231E-28</c:v>
                </c:pt>
                <c:pt idx="95">
                  <c:v>2.5849394142282115E-28</c:v>
                </c:pt>
                <c:pt idx="96">
                  <c:v>1.2924697071141058E-28</c:v>
                </c:pt>
                <c:pt idx="97">
                  <c:v>6.4623485355705288E-29</c:v>
                </c:pt>
                <c:pt idx="98">
                  <c:v>3.2311742677852644E-29</c:v>
                </c:pt>
                <c:pt idx="99">
                  <c:v>1.6155871338926322E-29</c:v>
                </c:pt>
                <c:pt idx="100">
                  <c:v>8.0779356694631611E-30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1A-4B64-88B9-5887716FF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3530560"/>
        <c:axId val="1"/>
      </c:lineChart>
      <c:catAx>
        <c:axId val="45353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2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53530560"/>
        <c:crossesAt val="1"/>
        <c:crossBetween val="between"/>
      </c:valAx>
    </c:plotArea>
    <c:legend>
      <c:legendPos val="r"/>
      <c:layout>
        <c:manualLayout>
          <c:xMode val="edge"/>
          <c:yMode val="edge"/>
          <c:x val="0.91592617908407381"/>
          <c:y val="0.48218029350104824"/>
          <c:w val="7.5187969924812026E-2"/>
          <c:h val="3.6687631027253642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sz="1400"/>
              <a:t>Productivité A</a:t>
            </a:r>
          </a:p>
        </c:rich>
      </c:tx>
      <c:layout>
        <c:manualLayout>
          <c:xMode val="edge"/>
          <c:yMode val="edge"/>
          <c:x val="0.22000349956255469"/>
          <c:y val="4.6525324537135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703538641562274"/>
          <c:y val="0.33601566996153187"/>
          <c:w val="0.6463683981922278"/>
          <c:h val="0.36186302918934199"/>
        </c:manualLayout>
      </c:layout>
      <c:scatterChart>
        <c:scatterStyle val="lineMarker"/>
        <c:varyColors val="0"/>
        <c:ser>
          <c:idx val="0"/>
          <c:order val="0"/>
          <c:marker>
            <c:symbol val="none"/>
          </c:marker>
          <c:yVal>
            <c:numRef>
              <c:f>'Cycle réel 1 choc'!$D$31:$D$130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0.01</c:v>
                </c:pt>
                <c:pt idx="10">
                  <c:v>5.0000000000000001E-3</c:v>
                </c:pt>
                <c:pt idx="11">
                  <c:v>2.5000000000000001E-3</c:v>
                </c:pt>
                <c:pt idx="12">
                  <c:v>1.25E-3</c:v>
                </c:pt>
                <c:pt idx="13">
                  <c:v>6.2500000000000001E-4</c:v>
                </c:pt>
                <c:pt idx="14">
                  <c:v>3.1250000000000001E-4</c:v>
                </c:pt>
                <c:pt idx="15">
                  <c:v>1.5625E-4</c:v>
                </c:pt>
                <c:pt idx="16">
                  <c:v>7.8125000000000002E-5</c:v>
                </c:pt>
                <c:pt idx="17">
                  <c:v>3.9062500000000001E-5</c:v>
                </c:pt>
                <c:pt idx="18">
                  <c:v>1.953125E-5</c:v>
                </c:pt>
                <c:pt idx="19">
                  <c:v>9.7656250000000002E-6</c:v>
                </c:pt>
                <c:pt idx="20">
                  <c:v>4.8828125000000001E-6</c:v>
                </c:pt>
                <c:pt idx="21">
                  <c:v>2.4414062500000001E-6</c:v>
                </c:pt>
                <c:pt idx="22">
                  <c:v>1.220703125E-6</c:v>
                </c:pt>
                <c:pt idx="23">
                  <c:v>6.1035156250000001E-7</c:v>
                </c:pt>
                <c:pt idx="24">
                  <c:v>3.0517578125000001E-7</c:v>
                </c:pt>
                <c:pt idx="25">
                  <c:v>1.52587890625E-7</c:v>
                </c:pt>
                <c:pt idx="26">
                  <c:v>7.6293945312500002E-8</c:v>
                </c:pt>
                <c:pt idx="27">
                  <c:v>3.8146972656250001E-8</c:v>
                </c:pt>
                <c:pt idx="28">
                  <c:v>1.9073486328125E-8</c:v>
                </c:pt>
                <c:pt idx="29">
                  <c:v>9.5367431640625002E-9</c:v>
                </c:pt>
                <c:pt idx="30">
                  <c:v>4.7683715820312501E-9</c:v>
                </c:pt>
                <c:pt idx="31">
                  <c:v>2.384185791015625E-9</c:v>
                </c:pt>
                <c:pt idx="32">
                  <c:v>1.1920928955078125E-9</c:v>
                </c:pt>
                <c:pt idx="33">
                  <c:v>5.9604644775390626E-10</c:v>
                </c:pt>
                <c:pt idx="34">
                  <c:v>2.9802322387695313E-10</c:v>
                </c:pt>
                <c:pt idx="35">
                  <c:v>1.4901161193847657E-10</c:v>
                </c:pt>
                <c:pt idx="36">
                  <c:v>7.4505805969238283E-11</c:v>
                </c:pt>
                <c:pt idx="37">
                  <c:v>3.7252902984619141E-11</c:v>
                </c:pt>
                <c:pt idx="38">
                  <c:v>1.8626451492309571E-11</c:v>
                </c:pt>
                <c:pt idx="39">
                  <c:v>9.3132257461547854E-12</c:v>
                </c:pt>
                <c:pt idx="40">
                  <c:v>4.6566128730773927E-12</c:v>
                </c:pt>
                <c:pt idx="41">
                  <c:v>2.3283064365386963E-12</c:v>
                </c:pt>
                <c:pt idx="42">
                  <c:v>1.1641532182693482E-12</c:v>
                </c:pt>
                <c:pt idx="43">
                  <c:v>5.8207660913467408E-13</c:v>
                </c:pt>
                <c:pt idx="44">
                  <c:v>2.9103830456733704E-13</c:v>
                </c:pt>
                <c:pt idx="45">
                  <c:v>1.4551915228366852E-13</c:v>
                </c:pt>
                <c:pt idx="46">
                  <c:v>7.2759576141834261E-14</c:v>
                </c:pt>
                <c:pt idx="47">
                  <c:v>3.637978807091713E-14</c:v>
                </c:pt>
                <c:pt idx="48">
                  <c:v>1.8189894035458565E-14</c:v>
                </c:pt>
                <c:pt idx="49">
                  <c:v>9.0949470177292826E-15</c:v>
                </c:pt>
                <c:pt idx="50">
                  <c:v>4.5474735088646413E-15</c:v>
                </c:pt>
                <c:pt idx="51">
                  <c:v>2.2737367544323206E-15</c:v>
                </c:pt>
                <c:pt idx="52">
                  <c:v>1.1368683772161603E-15</c:v>
                </c:pt>
                <c:pt idx="53">
                  <c:v>5.6843418860808016E-16</c:v>
                </c:pt>
                <c:pt idx="54">
                  <c:v>2.8421709430404008E-16</c:v>
                </c:pt>
                <c:pt idx="55">
                  <c:v>1.4210854715202004E-16</c:v>
                </c:pt>
                <c:pt idx="56">
                  <c:v>7.105427357601002E-17</c:v>
                </c:pt>
                <c:pt idx="57">
                  <c:v>3.552713678800501E-17</c:v>
                </c:pt>
                <c:pt idx="58">
                  <c:v>1.7763568394002505E-17</c:v>
                </c:pt>
                <c:pt idx="59">
                  <c:v>8.8817841970012525E-18</c:v>
                </c:pt>
                <c:pt idx="60">
                  <c:v>4.4408920985006263E-18</c:v>
                </c:pt>
                <c:pt idx="61">
                  <c:v>2.2204460492503131E-18</c:v>
                </c:pt>
                <c:pt idx="62">
                  <c:v>1.1102230246251566E-18</c:v>
                </c:pt>
                <c:pt idx="63">
                  <c:v>5.5511151231257828E-19</c:v>
                </c:pt>
                <c:pt idx="64">
                  <c:v>2.7755575615628914E-19</c:v>
                </c:pt>
                <c:pt idx="65">
                  <c:v>1.3877787807814457E-19</c:v>
                </c:pt>
                <c:pt idx="66">
                  <c:v>6.9388939039072285E-20</c:v>
                </c:pt>
                <c:pt idx="67">
                  <c:v>3.4694469519536143E-20</c:v>
                </c:pt>
                <c:pt idx="68">
                  <c:v>1.7347234759768071E-20</c:v>
                </c:pt>
                <c:pt idx="69">
                  <c:v>8.6736173798840357E-21</c:v>
                </c:pt>
                <c:pt idx="70">
                  <c:v>4.3368086899420178E-21</c:v>
                </c:pt>
                <c:pt idx="71">
                  <c:v>2.1684043449710089E-21</c:v>
                </c:pt>
                <c:pt idx="72">
                  <c:v>1.0842021724855045E-21</c:v>
                </c:pt>
                <c:pt idx="73">
                  <c:v>5.4210108624275223E-22</c:v>
                </c:pt>
                <c:pt idx="74">
                  <c:v>2.7105054312137611E-22</c:v>
                </c:pt>
                <c:pt idx="75">
                  <c:v>1.3552527156068806E-22</c:v>
                </c:pt>
                <c:pt idx="76">
                  <c:v>6.7762635780344029E-23</c:v>
                </c:pt>
                <c:pt idx="77">
                  <c:v>3.3881317890172014E-23</c:v>
                </c:pt>
                <c:pt idx="78">
                  <c:v>1.6940658945086007E-23</c:v>
                </c:pt>
                <c:pt idx="79">
                  <c:v>8.4703294725430036E-24</c:v>
                </c:pt>
                <c:pt idx="80">
                  <c:v>4.2351647362715018E-24</c:v>
                </c:pt>
                <c:pt idx="81">
                  <c:v>2.1175823681357509E-24</c:v>
                </c:pt>
                <c:pt idx="82">
                  <c:v>1.0587911840678754E-24</c:v>
                </c:pt>
                <c:pt idx="83">
                  <c:v>5.2939559203393772E-25</c:v>
                </c:pt>
                <c:pt idx="84">
                  <c:v>2.6469779601696886E-25</c:v>
                </c:pt>
                <c:pt idx="85">
                  <c:v>1.3234889800848443E-25</c:v>
                </c:pt>
                <c:pt idx="86">
                  <c:v>6.6174449004242215E-26</c:v>
                </c:pt>
                <c:pt idx="87">
                  <c:v>3.3087224502121108E-26</c:v>
                </c:pt>
                <c:pt idx="88">
                  <c:v>1.6543612251060554E-26</c:v>
                </c:pt>
                <c:pt idx="89">
                  <c:v>8.2718061255302769E-27</c:v>
                </c:pt>
                <c:pt idx="90">
                  <c:v>4.1359030627651385E-27</c:v>
                </c:pt>
                <c:pt idx="91">
                  <c:v>2.0679515313825692E-27</c:v>
                </c:pt>
                <c:pt idx="92">
                  <c:v>1.0339757656912846E-27</c:v>
                </c:pt>
                <c:pt idx="93">
                  <c:v>5.1698788284564231E-28</c:v>
                </c:pt>
                <c:pt idx="94">
                  <c:v>2.5849394142282115E-28</c:v>
                </c:pt>
                <c:pt idx="95">
                  <c:v>1.2924697071141058E-28</c:v>
                </c:pt>
                <c:pt idx="96">
                  <c:v>6.4623485355705288E-29</c:v>
                </c:pt>
                <c:pt idx="97">
                  <c:v>3.2311742677852644E-29</c:v>
                </c:pt>
                <c:pt idx="98">
                  <c:v>1.6155871338926322E-29</c:v>
                </c:pt>
                <c:pt idx="99">
                  <c:v>8.0779356694631611E-30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D71-4FC6-8C35-D4AF369AB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3525640"/>
        <c:axId val="1"/>
      </c:scatterChart>
      <c:valAx>
        <c:axId val="453525640"/>
        <c:scaling>
          <c:orientation val="minMax"/>
          <c:max val="1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Trimestres</a:t>
                </a:r>
              </a:p>
            </c:rich>
          </c:tx>
          <c:layout>
            <c:manualLayout>
              <c:xMode val="edge"/>
              <c:yMode val="edge"/>
              <c:x val="0.47627165354330708"/>
              <c:y val="0.84262343051713129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crossBetween val="midCat"/>
        <c:majorUnit val="20"/>
      </c:valAx>
      <c:valAx>
        <c:axId val="1"/>
        <c:scaling>
          <c:orientation val="minMax"/>
        </c:scaling>
        <c:delete val="0"/>
        <c:axPos val="l"/>
        <c:majorGridlines/>
        <c:numFmt formatCode="0.0%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5352564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984251969" l="0.78740157499999996" r="0.78740157499999996" t="0.984251969" header="0.51200000000000001" footer="0.51200000000000001"/>
    <c:pageSetup paperSize="9" orientation="landscape" horizontalDpi="-3" vertic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sz="1400"/>
              <a:t>Capital</a:t>
            </a:r>
          </a:p>
        </c:rich>
      </c:tx>
      <c:layout>
        <c:manualLayout>
          <c:xMode val="edge"/>
          <c:yMode val="edge"/>
          <c:x val="0.3421167585659422"/>
          <c:y val="4.6525324537135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04883753993243"/>
          <c:y val="0.2688125359692255"/>
          <c:w val="0.75031259379332715"/>
          <c:h val="0.40321880395383825"/>
        </c:manualLayout>
      </c:layout>
      <c:scatterChart>
        <c:scatterStyle val="lineMarker"/>
        <c:varyColors val="0"/>
        <c:ser>
          <c:idx val="0"/>
          <c:order val="0"/>
          <c:marker>
            <c:symbol val="none"/>
          </c:marker>
          <c:yVal>
            <c:numRef>
              <c:f>'Cycle réel 1 choc'!$E$31:$E$330</c:f>
              <c:numCache>
                <c:formatCode>General</c:formatCode>
                <c:ptCount val="3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4.9122056219788246E-3</c:v>
                </c:pt>
                <c:pt idx="11">
                  <c:v>6.6484228818922452E-3</c:v>
                </c:pt>
                <c:pt idx="12">
                  <c:v>6.90214545459082E-3</c:v>
                </c:pt>
                <c:pt idx="13">
                  <c:v>6.5046591876533298E-3</c:v>
                </c:pt>
                <c:pt idx="14">
                  <c:v>5.8584118288041729E-3</c:v>
                </c:pt>
                <c:pt idx="15">
                  <c:v>5.1533658337741704E-3</c:v>
                </c:pt>
                <c:pt idx="16">
                  <c:v>4.4748913772904584E-3</c:v>
                </c:pt>
                <c:pt idx="17">
                  <c:v>3.8574709969711623E-3</c:v>
                </c:pt>
                <c:pt idx="18">
                  <c:v>3.3113454985794731E-3</c:v>
                </c:pt>
                <c:pt idx="19">
                  <c:v>2.8356607424001724E-3</c:v>
                </c:pt>
                <c:pt idx="20">
                  <c:v>2.4248906874065647E-3</c:v>
                </c:pt>
                <c:pt idx="21">
                  <c:v>2.0719205980273109E-3</c:v>
                </c:pt>
                <c:pt idx="22">
                  <c:v>1.769479136870333E-3</c:v>
                </c:pt>
                <c:pt idx="23">
                  <c:v>1.5107609492529105E-3</c:v>
                </c:pt>
                <c:pt idx="24">
                  <c:v>1.2896581905009169E-3</c:v>
                </c:pt>
                <c:pt idx="25">
                  <c:v>1.1008082142178611E-3</c:v>
                </c:pt>
                <c:pt idx="26">
                  <c:v>9.395593175110478E-4</c:v>
                </c:pt>
                <c:pt idx="27">
                  <c:v>8.019040291128046E-4</c:v>
                </c:pt>
                <c:pt idx="28">
                  <c:v>6.8440343557486804E-4</c:v>
                </c:pt>
                <c:pt idx="29">
                  <c:v>5.841132281982997E-4</c:v>
                </c:pt>
                <c:pt idx="30">
                  <c:v>4.9851590316884174E-4</c:v>
                </c:pt>
                <c:pt idx="31">
                  <c:v>4.2546055546534831E-4</c:v>
                </c:pt>
                <c:pt idx="32">
                  <c:v>3.631103248321231E-4</c:v>
                </c:pt>
                <c:pt idx="33">
                  <c:v>3.0989695798291071E-4</c:v>
                </c:pt>
                <c:pt idx="34">
                  <c:v>2.6448173694043002E-4</c:v>
                </c:pt>
                <c:pt idx="35">
                  <c:v>2.2572198694706757E-4</c:v>
                </c:pt>
                <c:pt idx="36">
                  <c:v>1.9264241945608079E-4</c:v>
                </c:pt>
                <c:pt idx="37">
                  <c:v>1.6441063821925726E-4</c:v>
                </c:pt>
                <c:pt idx="38">
                  <c:v>1.40316216667097E-4</c:v>
                </c:pt>
                <c:pt idx="39">
                  <c:v>1.1975283235697279E-4</c:v>
                </c:pt>
                <c:pt idx="40">
                  <c:v>1.0220301504967366E-4</c:v>
                </c:pt>
                <c:pt idx="41">
                  <c:v>8.7225127673549026E-5</c:v>
                </c:pt>
                <c:pt idx="42">
                  <c:v>7.4442254089461768E-5</c:v>
                </c:pt>
                <c:pt idx="43">
                  <c:v>6.3532714786042137E-5</c:v>
                </c:pt>
                <c:pt idx="44">
                  <c:v>5.4221972217382678E-5</c:v>
                </c:pt>
                <c:pt idx="45">
                  <c:v>4.6275722273524498E-5</c:v>
                </c:pt>
                <c:pt idx="46">
                  <c:v>3.9493998127017462E-5</c:v>
                </c:pt>
                <c:pt idx="47">
                  <c:v>3.3706138127207072E-5</c:v>
                </c:pt>
                <c:pt idx="48">
                  <c:v>2.8766491133604704E-5</c:v>
                </c:pt>
                <c:pt idx="49">
                  <c:v>2.455075122530591E-5</c:v>
                </c:pt>
                <c:pt idx="50">
                  <c:v>2.0952829555631719E-5</c:v>
                </c:pt>
                <c:pt idx="51">
                  <c:v>1.7882184635395656E-5</c:v>
                </c:pt>
                <c:pt idx="52">
                  <c:v>1.5261543863028691E-5</c:v>
                </c:pt>
                <c:pt idx="53">
                  <c:v>1.3024958964748767E-5</c:v>
                </c:pt>
                <c:pt idx="54">
                  <c:v>1.1116146410413653E-5</c:v>
                </c:pt>
                <c:pt idx="55">
                  <c:v>9.4870710419048392E-6</c:v>
                </c:pt>
                <c:pt idx="56">
                  <c:v>8.0967372712259563E-6</c:v>
                </c:pt>
                <c:pt idx="57">
                  <c:v>6.9101574289321154E-6</c:v>
                </c:pt>
                <c:pt idx="58">
                  <c:v>5.8974713014611347E-6</c:v>
                </c:pt>
                <c:pt idx="59">
                  <c:v>5.0331947005858488E-6</c:v>
                </c:pt>
                <c:pt idx="60">
                  <c:v>4.2955781552868042E-6</c:v>
                </c:pt>
                <c:pt idx="61">
                  <c:v>3.6660595875660568E-6</c:v>
                </c:pt>
                <c:pt idx="62">
                  <c:v>3.1287971988218522E-6</c:v>
                </c:pt>
                <c:pt idx="63">
                  <c:v>2.6702708118973443E-6</c:v>
                </c:pt>
                <c:pt idx="64">
                  <c:v>2.2789416365992751E-6</c:v>
                </c:pt>
                <c:pt idx="65">
                  <c:v>1.9449618967056236E-6</c:v>
                </c:pt>
                <c:pt idx="66">
                  <c:v>1.6599270112426324E-6</c:v>
                </c:pt>
                <c:pt idx="67">
                  <c:v>1.416664093687324E-6</c:v>
                </c:pt>
                <c:pt idx="68">
                  <c:v>1.2090514466901172E-6</c:v>
                </c:pt>
                <c:pt idx="69">
                  <c:v>1.0318645099126061E-6</c:v>
                </c:pt>
                <c:pt idx="70">
                  <c:v>8.8064438426669822E-7</c:v>
                </c:pt>
                <c:pt idx="71">
                  <c:v>7.5158562397514252E-7</c:v>
                </c:pt>
                <c:pt idx="72">
                  <c:v>6.4144047274709309E-7</c:v>
                </c:pt>
                <c:pt idx="73">
                  <c:v>5.4743713417757163E-7</c:v>
                </c:pt>
                <c:pt idx="74">
                  <c:v>4.6721001965012127E-7</c:v>
                </c:pt>
                <c:pt idx="75">
                  <c:v>3.9874021843513028E-7</c:v>
                </c:pt>
                <c:pt idx="76">
                  <c:v>3.403046919172683E-7</c:v>
                </c:pt>
                <c:pt idx="77">
                  <c:v>2.9043291342768617E-7</c:v>
                </c:pt>
                <c:pt idx="78">
                  <c:v>2.4786986252484743E-7</c:v>
                </c:pt>
                <c:pt idx="79">
                  <c:v>2.1154444247719313E-7</c:v>
                </c:pt>
                <c:pt idx="80">
                  <c:v>1.8054252617540565E-7</c:v>
                </c:pt>
                <c:pt idx="81">
                  <c:v>1.5408395217620152E-7</c:v>
                </c:pt>
                <c:pt idx="82">
                  <c:v>1.3150289198441591E-7</c:v>
                </c:pt>
                <c:pt idx="83">
                  <c:v>1.1223109451716083E-7</c:v>
                </c:pt>
                <c:pt idx="84">
                  <c:v>9.5783586097958857E-8</c:v>
                </c:pt>
                <c:pt idx="85">
                  <c:v>8.1746466122027E-8</c:v>
                </c:pt>
                <c:pt idx="86">
                  <c:v>6.9766491271327667E-8</c:v>
                </c:pt>
                <c:pt idx="87">
                  <c:v>5.9542186166757161E-8</c:v>
                </c:pt>
                <c:pt idx="88">
                  <c:v>5.0816256757544411E-8</c:v>
                </c:pt>
                <c:pt idx="89">
                  <c:v>4.3369115531239784E-8</c:v>
                </c:pt>
                <c:pt idx="90">
                  <c:v>3.7013355606575242E-8</c:v>
                </c:pt>
                <c:pt idx="91">
                  <c:v>3.1589034650060144E-8</c:v>
                </c:pt>
                <c:pt idx="92">
                  <c:v>2.6959649936344437E-8</c:v>
                </c:pt>
                <c:pt idx="93">
                  <c:v>2.3008703264974669E-8</c:v>
                </c:pt>
                <c:pt idx="94">
                  <c:v>1.9636769289870065E-8</c:v>
                </c:pt>
                <c:pt idx="95">
                  <c:v>1.6758993486198479E-8</c:v>
                </c:pt>
                <c:pt idx="96">
                  <c:v>1.4302956791132187E-8</c:v>
                </c:pt>
                <c:pt idx="97">
                  <c:v>1.2206853182290899E-8</c:v>
                </c:pt>
                <c:pt idx="98">
                  <c:v>1.0417934332738093E-8</c:v>
                </c:pt>
                <c:pt idx="99">
                  <c:v>8.891182202363007E-9</c:v>
                </c:pt>
                <c:pt idx="100">
                  <c:v>7.5881761614866657E-9</c:v>
                </c:pt>
                <c:pt idx="101">
                  <c:v>6.4761261379225121E-9</c:v>
                </c:pt>
                <c:pt idx="102">
                  <c:v>5.5270474566929763E-9</c:v>
                </c:pt>
                <c:pt idx="103">
                  <c:v>4.7170566072908394E-9</c:v>
                </c:pt>
                <c:pt idx="104">
                  <c:v>4.0257702165089578E-9</c:v>
                </c:pt>
                <c:pt idx="105">
                  <c:v>3.4357921020241251E-9</c:v>
                </c:pt>
                <c:pt idx="106">
                  <c:v>2.9322754984679812E-9</c:v>
                </c:pt>
                <c:pt idx="107">
                  <c:v>2.5025494394291711E-9</c:v>
                </c:pt>
                <c:pt idx="108">
                  <c:v>2.1357998933113017E-9</c:v>
                </c:pt>
                <c:pt idx="109">
                  <c:v>1.8227976288488724E-9</c:v>
                </c:pt>
                <c:pt idx="110">
                  <c:v>1.555665962032516E-9</c:v>
                </c:pt>
                <c:pt idx="111">
                  <c:v>1.327682539808265E-9</c:v>
                </c:pt>
                <c:pt idx="112">
                  <c:v>1.1331101724490135E-9</c:v>
                </c:pt>
                <c:pt idx="113">
                  <c:v>9.6705245750452605E-10</c:v>
                </c:pt>
                <c:pt idx="114">
                  <c:v>8.2533056211497726E-10</c:v>
                </c:pt>
                <c:pt idx="115">
                  <c:v>7.0437806292202745E-10</c:v>
                </c:pt>
                <c:pt idx="116">
                  <c:v>6.0115119722983056E-10</c:v>
                </c:pt>
                <c:pt idx="117">
                  <c:v>5.1305226689159772E-10</c:v>
                </c:pt>
                <c:pt idx="118">
                  <c:v>4.3786426738491985E-10</c:v>
                </c:pt>
                <c:pt idx="119">
                  <c:v>3.7369509702028461E-10</c:v>
                </c:pt>
                <c:pt idx="120">
                  <c:v>3.1892994231072402E-10</c:v>
                </c:pt>
                <c:pt idx="121">
                  <c:v>2.7219064128315418E-10</c:v>
                </c:pt>
                <c:pt idx="122">
                  <c:v>2.3230100211147061E-10</c:v>
                </c:pt>
                <c:pt idx="123">
                  <c:v>1.9825720431679398E-10</c:v>
                </c:pt>
                <c:pt idx="124">
                  <c:v>1.6920253768276853E-10</c:v>
                </c:pt>
                <c:pt idx="125">
                  <c:v>1.4440584319216869E-10</c:v>
                </c:pt>
                <c:pt idx="126">
                  <c:v>1.2324311345222141E-10</c:v>
                </c:pt>
                <c:pt idx="127">
                  <c:v>1.0518178958440393E-10</c:v>
                </c:pt>
                <c:pt idx="128">
                  <c:v>8.976735941085085E-11</c:v>
                </c:pt>
                <c:pt idx="129">
                  <c:v>7.6611919681500791E-11</c:v>
                </c:pt>
                <c:pt idx="130">
                  <c:v>6.5384414511086233E-11</c:v>
                </c:pt>
                <c:pt idx="131">
                  <c:v>5.5802304376793244E-11</c:v>
                </c:pt>
                <c:pt idx="132">
                  <c:v>4.7624456027396293E-11</c:v>
                </c:pt>
                <c:pt idx="133">
                  <c:v>4.0645074378839515E-11</c:v>
                </c:pt>
                <c:pt idx="134">
                  <c:v>3.4688523692765313E-11</c:v>
                </c:pt>
                <c:pt idx="135">
                  <c:v>2.9604907713245436E-11</c:v>
                </c:pt>
                <c:pt idx="136">
                  <c:v>2.5266297536109127E-11</c:v>
                </c:pt>
                <c:pt idx="137">
                  <c:v>2.156351228541665E-11</c:v>
                </c:pt>
                <c:pt idx="138">
                  <c:v>1.8403371582986588E-11</c:v>
                </c:pt>
                <c:pt idx="139">
                  <c:v>1.5706350669530285E-11</c:v>
                </c:pt>
                <c:pt idx="140">
                  <c:v>1.3404579168651466E-11</c:v>
                </c:pt>
                <c:pt idx="141">
                  <c:v>1.1440133132722069E-11</c:v>
                </c:pt>
                <c:pt idx="142">
                  <c:v>9.7635773900667523E-12</c:v>
                </c:pt>
                <c:pt idx="143">
                  <c:v>8.3327215117067844E-12</c:v>
                </c:pt>
                <c:pt idx="144">
                  <c:v>7.111558091637791E-12</c:v>
                </c:pt>
                <c:pt idx="145">
                  <c:v>6.0693566225255804E-12</c:v>
                </c:pt>
                <c:pt idx="146">
                  <c:v>5.1798901642539413E-12</c:v>
                </c:pt>
                <c:pt idx="147">
                  <c:v>4.420775344482838E-12</c:v>
                </c:pt>
                <c:pt idx="148">
                  <c:v>3.7729090823689629E-12</c:v>
                </c:pt>
                <c:pt idx="149">
                  <c:v>3.2199878606334083E-12</c:v>
                </c:pt>
                <c:pt idx="150">
                  <c:v>2.7480974484856586E-12</c:v>
                </c:pt>
                <c:pt idx="151">
                  <c:v>2.3453627508048475E-12</c:v>
                </c:pt>
                <c:pt idx="152">
                  <c:v>2.0016489720530328E-12</c:v>
                </c:pt>
                <c:pt idx="153">
                  <c:v>1.7083065747275289E-12</c:v>
                </c:pt>
                <c:pt idx="154">
                  <c:v>1.4579536142463957E-12</c:v>
                </c:pt>
                <c:pt idx="155">
                  <c:v>1.2442899727369842E-12</c:v>
                </c:pt>
                <c:pt idx="156">
                  <c:v>1.0619388169314884E-12</c:v>
                </c:pt>
                <c:pt idx="157">
                  <c:v>9.0631129046655386E-13</c:v>
                </c:pt>
                <c:pt idx="158">
                  <c:v>7.7349103557643406E-13</c:v>
                </c:pt>
                <c:pt idx="159">
                  <c:v>6.6013563817473306E-13</c:v>
                </c:pt>
                <c:pt idx="160">
                  <c:v>5.6339251619587733E-13</c:v>
                </c:pt>
                <c:pt idx="161">
                  <c:v>4.8082713453126054E-13</c:v>
                </c:pt>
                <c:pt idx="162">
                  <c:v>4.1036174009305145E-13</c:v>
                </c:pt>
                <c:pt idx="163">
                  <c:v>3.5022307527706497E-13</c:v>
                </c:pt>
                <c:pt idx="164">
                  <c:v>2.988977540369915E-13</c:v>
                </c:pt>
                <c:pt idx="165">
                  <c:v>2.5509417761145581E-13</c:v>
                </c:pt>
                <c:pt idx="166">
                  <c:v>2.1771003151536408E-13</c:v>
                </c:pt>
                <c:pt idx="167">
                  <c:v>1.8580454585919285E-13</c:v>
                </c:pt>
                <c:pt idx="168">
                  <c:v>1.5857482092874779E-13</c:v>
                </c:pt>
                <c:pt idx="169">
                  <c:v>1.3533562225996693E-13</c:v>
                </c:pt>
                <c:pt idx="170">
                  <c:v>1.1550213675298576E-13</c:v>
                </c:pt>
                <c:pt idx="171">
                  <c:v>9.8575255884065155E-14</c:v>
                </c:pt>
                <c:pt idx="172">
                  <c:v>8.4129015668255443E-14</c:v>
                </c:pt>
                <c:pt idx="173">
                  <c:v>7.1799877300178435E-14</c:v>
                </c:pt>
                <c:pt idx="174">
                  <c:v>6.1277578720868213E-14</c:v>
                </c:pt>
                <c:pt idx="175">
                  <c:v>5.2297326890875745E-14</c:v>
                </c:pt>
                <c:pt idx="176">
                  <c:v>4.4633134288638297E-14</c:v>
                </c:pt>
                <c:pt idx="177">
                  <c:v>3.8092131947477836E-14</c:v>
                </c:pt>
                <c:pt idx="178">
                  <c:v>3.2509715919131123E-14</c:v>
                </c:pt>
                <c:pt idx="179">
                  <c:v>2.7745405024844927E-14</c:v>
                </c:pt>
                <c:pt idx="180">
                  <c:v>2.3679305654580587E-14</c:v>
                </c:pt>
                <c:pt idx="181">
                  <c:v>2.0209094651202915E-14</c:v>
                </c:pt>
                <c:pt idx="182">
                  <c:v>1.7247444354107353E-14</c:v>
                </c:pt>
                <c:pt idx="183">
                  <c:v>1.4719825003656111E-14</c:v>
                </c:pt>
                <c:pt idx="184">
                  <c:v>1.2562629204057148E-14</c:v>
                </c:pt>
                <c:pt idx="185">
                  <c:v>1.0721571246902072E-14</c:v>
                </c:pt>
                <c:pt idx="186">
                  <c:v>9.1503210144316815E-15</c:v>
                </c:pt>
                <c:pt idx="187">
                  <c:v>7.8093380847833113E-15</c:v>
                </c:pt>
                <c:pt idx="188">
                  <c:v>6.664876699545479E-15</c:v>
                </c:pt>
                <c:pt idx="189">
                  <c:v>5.688136553685495E-15</c:v>
                </c:pt>
                <c:pt idx="190">
                  <c:v>4.8545380375273255E-15</c:v>
                </c:pt>
                <c:pt idx="191">
                  <c:v>4.1431036922857039E-15</c:v>
                </c:pt>
                <c:pt idx="192">
                  <c:v>3.5359303135205499E-15</c:v>
                </c:pt>
                <c:pt idx="193">
                  <c:v>3.0177384180254199E-15</c:v>
                </c:pt>
                <c:pt idx="194">
                  <c:v>2.5754877365101208E-15</c:v>
                </c:pt>
                <c:pt idx="195">
                  <c:v>2.198049055972933E-15</c:v>
                </c:pt>
                <c:pt idx="196">
                  <c:v>1.8759241536945736E-15</c:v>
                </c:pt>
                <c:pt idx="197">
                  <c:v>1.6010067750089545E-15</c:v>
                </c:pt>
                <c:pt idx="198">
                  <c:v>1.3663786398700539E-15</c:v>
                </c:pt>
                <c:pt idx="199">
                  <c:v>1.1661353447318771E-15</c:v>
                </c:pt>
                <c:pt idx="200">
                  <c:v>9.9523777857231518E-16</c:v>
                </c:pt>
                <c:pt idx="201">
                  <c:v>8.4938531395367022E-16</c:v>
                </c:pt>
                <c:pt idx="202">
                  <c:v>7.2490758198017194E-16</c:v>
                </c:pt>
                <c:pt idx="203">
                  <c:v>6.1867210767550742E-16</c:v>
                </c:pt>
                <c:pt idx="204">
                  <c:v>5.2800548142994036E-16</c:v>
                </c:pt>
                <c:pt idx="205">
                  <c:v>4.5062608280101739E-16</c:v>
                </c:pt>
                <c:pt idx="206">
                  <c:v>3.8458666366616752E-16</c:v>
                </c:pt>
                <c:pt idx="207">
                  <c:v>3.2822534583552948E-16</c:v>
                </c:pt>
                <c:pt idx="208">
                  <c:v>2.801237999827455E-16</c:v>
                </c:pt>
                <c:pt idx="209">
                  <c:v>2.3907155346891897E-16</c:v>
                </c:pt>
                <c:pt idx="210">
                  <c:v>2.0403552886817437E-16</c:v>
                </c:pt>
                <c:pt idx="211">
                  <c:v>1.7413404663356522E-16</c:v>
                </c:pt>
                <c:pt idx="212">
                  <c:v>1.4861463768191023E-16</c:v>
                </c:pt>
                <c:pt idx="213">
                  <c:v>1.2683510755252963E-16</c:v>
                </c:pt>
                <c:pt idx="214">
                  <c:v>1.0824737562052361E-16</c:v>
                </c:pt>
                <c:pt idx="215">
                  <c:v>9.2383682679323219E-17</c:v>
                </c:pt>
                <c:pt idx="216">
                  <c:v>7.884481980712061E-17</c:v>
                </c:pt>
                <c:pt idx="217">
                  <c:v>6.7290082297278453E-17</c:v>
                </c:pt>
                <c:pt idx="218">
                  <c:v>5.7428695843954228E-17</c:v>
                </c:pt>
                <c:pt idx="219">
                  <c:v>4.9012499223392915E-17</c:v>
                </c:pt>
                <c:pt idx="220">
                  <c:v>4.1829699330983224E-17</c:v>
                </c:pt>
                <c:pt idx="221">
                  <c:v>3.5699541419943389E-17</c:v>
                </c:pt>
                <c:pt idx="222">
                  <c:v>3.0467760418499211E-17</c:v>
                </c:pt>
                <c:pt idx="223">
                  <c:v>2.6002698858212369E-17</c:v>
                </c:pt>
                <c:pt idx="224">
                  <c:v>2.2191993721348302E-17</c:v>
                </c:pt>
                <c:pt idx="225">
                  <c:v>1.8939748831987964E-17</c:v>
                </c:pt>
                <c:pt idx="226">
                  <c:v>1.6164121634268169E-17</c:v>
                </c:pt>
                <c:pt idx="227">
                  <c:v>1.3795263629163545E-17</c:v>
                </c:pt>
                <c:pt idx="228">
                  <c:v>1.1773562641019976E-17</c:v>
                </c:pt>
                <c:pt idx="229">
                  <c:v>1.0048142680577835E-17</c:v>
                </c:pt>
                <c:pt idx="230">
                  <c:v>8.5755836536240688E-18</c:v>
                </c:pt>
                <c:pt idx="231">
                  <c:v>7.3188286968149679E-18</c:v>
                </c:pt>
                <c:pt idx="232">
                  <c:v>6.2462516438383108E-18</c:v>
                </c:pt>
                <c:pt idx="233">
                  <c:v>5.3308611547544157E-18</c:v>
                </c:pt>
                <c:pt idx="234">
                  <c:v>4.5496214804766852E-18</c:v>
                </c:pt>
                <c:pt idx="235">
                  <c:v>3.8828727694687884E-18</c:v>
                </c:pt>
                <c:pt idx="236">
                  <c:v>3.3138363287098264E-18</c:v>
                </c:pt>
                <c:pt idx="237">
                  <c:v>2.8281923888480608E-18</c:v>
                </c:pt>
                <c:pt idx="238">
                  <c:v>2.4137197480275732E-18</c:v>
                </c:pt>
                <c:pt idx="239">
                  <c:v>2.0599882260454257E-18</c:v>
                </c:pt>
                <c:pt idx="240">
                  <c:v>1.7580961894658627E-18</c:v>
                </c:pt>
                <c:pt idx="241">
                  <c:v>1.5004465425261263E-18</c:v>
                </c:pt>
                <c:pt idx="242">
                  <c:v>1.2805555466578875E-18</c:v>
                </c:pt>
                <c:pt idx="243">
                  <c:v>1.0928896575785391E-18</c:v>
                </c:pt>
                <c:pt idx="244">
                  <c:v>9.3272627396711708E-19</c:v>
                </c:pt>
                <c:pt idx="245">
                  <c:v>7.9603489347327983E-19</c:v>
                </c:pt>
                <c:pt idx="246">
                  <c:v>6.7937568535713393E-19</c:v>
                </c:pt>
                <c:pt idx="247">
                  <c:v>5.7981292734621589E-19</c:v>
                </c:pt>
                <c:pt idx="248">
                  <c:v>4.948411283531049E-19</c:v>
                </c:pt>
                <c:pt idx="249">
                  <c:v>4.2232197793609989E-19</c:v>
                </c:pt>
                <c:pt idx="250">
                  <c:v>3.6043053583975722E-19</c:v>
                </c:pt>
                <c:pt idx="251">
                  <c:v>3.0760930747816953E-19</c:v>
                </c:pt>
                <c:pt idx="252">
                  <c:v>2.625290496731593E-19</c:v>
                </c:pt>
                <c:pt idx="253">
                  <c:v>2.2405532032603851E-19</c:v>
                </c:pt>
                <c:pt idx="254">
                  <c:v>1.9121993024734665E-19</c:v>
                </c:pt>
                <c:pt idx="255">
                  <c:v>1.6319657873150145E-19</c:v>
                </c:pt>
                <c:pt idx="256">
                  <c:v>1.3928005974699758E-19</c:v>
                </c:pt>
                <c:pt idx="257">
                  <c:v>1.1886851546712409E-19</c:v>
                </c:pt>
                <c:pt idx="258">
                  <c:v>1.0144829055232016E-19</c:v>
                </c:pt>
                <c:pt idx="259">
                  <c:v>8.6581006043054332E-20</c:v>
                </c:pt>
                <c:pt idx="260">
                  <c:v>7.3892527578484368E-20</c:v>
                </c:pt>
                <c:pt idx="261">
                  <c:v>6.3063550326753124E-20</c:v>
                </c:pt>
                <c:pt idx="262">
                  <c:v>5.3821563697232748E-20</c:v>
                </c:pt>
                <c:pt idx="263">
                  <c:v>4.5933993627161901E-20</c:v>
                </c:pt>
                <c:pt idx="264">
                  <c:v>3.9202349868713174E-20</c:v>
                </c:pt>
                <c:pt idx="265">
                  <c:v>3.3457230993305873E-20</c:v>
                </c:pt>
                <c:pt idx="266">
                  <c:v>2.855406141438458E-20</c:v>
                </c:pt>
                <c:pt idx="267">
                  <c:v>2.4369453151086495E-20</c:v>
                </c:pt>
                <c:pt idx="268">
                  <c:v>2.0798100776789231E-20</c:v>
                </c:pt>
                <c:pt idx="269">
                  <c:v>1.7750131414097624E-20</c:v>
                </c:pt>
                <c:pt idx="270">
                  <c:v>1.51488430890455E-20</c:v>
                </c:pt>
                <c:pt idx="271">
                  <c:v>1.2928774530325821E-20</c:v>
                </c:pt>
                <c:pt idx="272">
                  <c:v>1.1034057840157725E-20</c:v>
                </c:pt>
                <c:pt idx="273">
                  <c:v>9.4170125818473748E-21</c:v>
                </c:pt>
                <c:pt idx="274">
                  <c:v>8.0369459043368701E-21</c:v>
                </c:pt>
                <c:pt idx="275">
                  <c:v>6.859128508944375E-21</c:v>
                </c:pt>
                <c:pt idx="276">
                  <c:v>5.8539206885573026E-21</c:v>
                </c:pt>
                <c:pt idx="277">
                  <c:v>4.996026446105051E-21</c:v>
                </c:pt>
                <c:pt idx="278">
                  <c:v>4.2638569222454776E-21</c:v>
                </c:pt>
                <c:pt idx="279">
                  <c:v>3.6389871129594086E-21</c:v>
                </c:pt>
                <c:pt idx="280">
                  <c:v>3.105692205382654E-21</c:v>
                </c:pt>
                <c:pt idx="281">
                  <c:v>2.6505518637933579E-21</c:v>
                </c:pt>
                <c:pt idx="282">
                  <c:v>2.2621125076342968E-21</c:v>
                </c:pt>
                <c:pt idx="283">
                  <c:v>1.9305990828159361E-21</c:v>
                </c:pt>
                <c:pt idx="284">
                  <c:v>1.6476690730416541E-21</c:v>
                </c:pt>
                <c:pt idx="285">
                  <c:v>1.406202560864251E-21</c:v>
                </c:pt>
                <c:pt idx="286">
                  <c:v>1.2001230553722891E-21</c:v>
                </c:pt>
                <c:pt idx="287">
                  <c:v>1.0242445776452819E-21</c:v>
                </c:pt>
                <c:pt idx="288">
                  <c:v>8.7414115589199201E-22</c:v>
                </c:pt>
                <c:pt idx="289">
                  <c:v>7.4603544612449024E-22</c:v>
                </c:pt>
                <c:pt idx="290">
                  <c:v>6.3670367551363324E-22</c:v>
                </c:pt>
                <c:pt idx="291">
                  <c:v>5.4339451633096079E-22</c:v>
                </c:pt>
                <c:pt idx="292">
                  <c:v>4.6375984894441889E-22</c:v>
                </c:pt>
                <c:pt idx="293">
                  <c:v>3.9579567152267203E-22</c:v>
                </c:pt>
                <c:pt idx="294">
                  <c:v>3.3779166944410867E-22</c:v>
                </c:pt>
                <c:pt idx="295">
                  <c:v>2.882881753276119E-22</c:v>
                </c:pt>
                <c:pt idx="296">
                  <c:v>2.4603943658674324E-22</c:v>
                </c:pt>
                <c:pt idx="297">
                  <c:v>2.0998226613744856E-22</c:v>
                </c:pt>
                <c:pt idx="298">
                  <c:v>1.7920928735614742E-22</c:v>
                </c:pt>
                <c:pt idx="299">
                  <c:v>1.5294609999911137E-22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00-4114-AE3B-ECA7AC804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4381048"/>
        <c:axId val="1"/>
      </c:scatterChart>
      <c:valAx>
        <c:axId val="454381048"/>
        <c:scaling>
          <c:orientation val="minMax"/>
          <c:max val="1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trimestres</a:t>
                </a:r>
              </a:p>
            </c:rich>
          </c:tx>
          <c:layout>
            <c:manualLayout>
              <c:xMode val="edge"/>
              <c:yMode val="edge"/>
              <c:x val="0.42555043017442984"/>
              <c:y val="0.81677644179612685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crossBetween val="midCat"/>
        <c:majorUnit val="20"/>
      </c:valAx>
      <c:valAx>
        <c:axId val="1"/>
        <c:scaling>
          <c:orientation val="minMax"/>
        </c:scaling>
        <c:delete val="0"/>
        <c:axPos val="l"/>
        <c:majorGridlines/>
        <c:numFmt formatCode="0.0%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5438104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984251969" l="0.78740157499999996" r="0.78740157499999996" t="0.984251969" header="0.51200000000000001" footer="0.51200000000000001"/>
    <c:pageSetup paperSize="9" orientation="landscape" horizontalDpi="-3" verticalDpi="-3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sz="1400"/>
              <a:t>Consommation</a:t>
            </a:r>
          </a:p>
        </c:rich>
      </c:tx>
      <c:layout>
        <c:manualLayout>
          <c:xMode val="edge"/>
          <c:yMode val="edge"/>
          <c:x val="0.25559334587742666"/>
          <c:y val="5.32252091033693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41029702100451"/>
          <c:y val="0.2688125359692255"/>
          <c:w val="0.68596697163523834"/>
          <c:h val="0.49626929717395474"/>
        </c:manualLayout>
      </c:layout>
      <c:scatterChart>
        <c:scatterStyle val="lineMarker"/>
        <c:varyColors val="0"/>
        <c:ser>
          <c:idx val="0"/>
          <c:order val="0"/>
          <c:marker>
            <c:symbol val="none"/>
          </c:marker>
          <c:yVal>
            <c:numRef>
              <c:f>'Cycle réel 1 choc'!$F$31:$F$130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3.696001159012488E-3</c:v>
                </c:pt>
                <c:pt idx="10">
                  <c:v>4.5669504758472281E-3</c:v>
                </c:pt>
                <c:pt idx="11">
                  <c:v>4.6039620211331582E-3</c:v>
                </c:pt>
                <c:pt idx="12">
                  <c:v>4.282399597277782E-3</c:v>
                </c:pt>
                <c:pt idx="13">
                  <c:v>3.8313873088502027E-3</c:v>
                </c:pt>
                <c:pt idx="14">
                  <c:v>3.3581835597629277E-3</c:v>
                </c:pt>
                <c:pt idx="15">
                  <c:v>2.9101842559709282E-3</c:v>
                </c:pt>
                <c:pt idx="16">
                  <c:v>2.5057675462852843E-3</c:v>
                </c:pt>
                <c:pt idx="17">
                  <c:v>2.1495823202136739E-3</c:v>
                </c:pt>
                <c:pt idx="18">
                  <c:v>1.8400782033884098E-3</c:v>
                </c:pt>
                <c:pt idx="19">
                  <c:v>1.5731730456797965E-3</c:v>
                </c:pt>
                <c:pt idx="20">
                  <c:v>1.3440034457201935E-3</c:v>
                </c:pt>
                <c:pt idx="21">
                  <c:v>1.147728989486728E-3</c:v>
                </c:pt>
                <c:pt idx="22">
                  <c:v>9.7987375445980694E-4</c:v>
                </c:pt>
                <c:pt idx="23">
                  <c:v>8.3644532973966733E-4</c:v>
                </c:pt>
                <c:pt idx="24">
                  <c:v>7.1395017548022462E-4</c:v>
                </c:pt>
                <c:pt idx="25">
                  <c:v>6.093636222719058E-4</c:v>
                </c:pt>
                <c:pt idx="26">
                  <c:v>5.2008271256587918E-4</c:v>
                </c:pt>
                <c:pt idx="27">
                  <c:v>4.438751759249333E-4</c:v>
                </c:pt>
                <c:pt idx="28">
                  <c:v>3.7883049333017768E-4</c:v>
                </c:pt>
                <c:pt idx="29">
                  <c:v>3.2331543871168093E-4</c:v>
                </c:pt>
                <c:pt idx="30">
                  <c:v>2.7593478872423098E-4</c:v>
                </c:pt>
                <c:pt idx="31">
                  <c:v>2.3549711693998771E-4</c:v>
                </c:pt>
                <c:pt idx="32">
                  <c:v>2.0098526412485365E-4</c:v>
                </c:pt>
                <c:pt idx="33">
                  <c:v>1.7153096771176549E-4</c:v>
                </c:pt>
                <c:pt idx="34">
                  <c:v>1.4639312513655932E-4</c:v>
                </c:pt>
                <c:pt idx="35">
                  <c:v>1.2493920059125554E-4</c:v>
                </c:pt>
                <c:pt idx="36">
                  <c:v>1.0662933557515332E-4</c:v>
                </c:pt>
                <c:pt idx="37">
                  <c:v>9.1002777525851978E-5</c:v>
                </c:pt>
                <c:pt idx="38">
                  <c:v>7.7666292077073381E-5</c:v>
                </c:pt>
                <c:pt idx="39">
                  <c:v>6.6284270873214976E-5</c:v>
                </c:pt>
                <c:pt idx="40">
                  <c:v>5.6570287771753586E-5</c:v>
                </c:pt>
                <c:pt idx="41">
                  <c:v>4.8279891829517634E-5</c:v>
                </c:pt>
                <c:pt idx="42">
                  <c:v>4.1204456150590709E-5</c:v>
                </c:pt>
                <c:pt idx="43">
                  <c:v>3.51659280233822E-5</c:v>
                </c:pt>
                <c:pt idx="44">
                  <c:v>3.0012348344828094E-5</c:v>
                </c:pt>
                <c:pt idx="45">
                  <c:v>2.5614027633520654E-5</c:v>
                </c:pt>
                <c:pt idx="46">
                  <c:v>2.1860282428972554E-5</c:v>
                </c:pt>
                <c:pt idx="47">
                  <c:v>1.8656649962498047E-5</c:v>
                </c:pt>
                <c:pt idx="48">
                  <c:v>1.5922511013967931E-5</c:v>
                </c:pt>
                <c:pt idx="49">
                  <c:v>1.3589061137216964E-5</c:v>
                </c:pt>
                <c:pt idx="50">
                  <c:v>1.1597579201833526E-5</c:v>
                </c:pt>
                <c:pt idx="51">
                  <c:v>9.8979496801481879E-6</c:v>
                </c:pt>
                <c:pt idx="52">
                  <c:v>8.4474014932895548E-6</c:v>
                </c:pt>
                <c:pt idx="53">
                  <c:v>7.2094316796565702E-6</c:v>
                </c:pt>
                <c:pt idx="54">
                  <c:v>6.1528868000940736E-6</c:v>
                </c:pt>
                <c:pt idx="55">
                  <c:v>5.2511789634395549E-6</c:v>
                </c:pt>
                <c:pt idx="56">
                  <c:v>4.4816167437959694E-6</c:v>
                </c:pt>
                <c:pt idx="57">
                  <c:v>3.8248341521157E-6</c:v>
                </c:pt>
                <c:pt idx="58">
                  <c:v>3.2643032922051102E-6</c:v>
                </c:pt>
                <c:pt idx="59">
                  <c:v>2.7859184371694038E-6</c:v>
                </c:pt>
                <c:pt idx="60">
                  <c:v>2.3776410596071057E-6</c:v>
                </c:pt>
                <c:pt idx="61">
                  <c:v>2.0291968827602145E-6</c:v>
                </c:pt>
                <c:pt idx="62">
                  <c:v>1.7318173289300719E-6</c:v>
                </c:pt>
                <c:pt idx="63">
                  <c:v>1.4780188587233664E-6</c:v>
                </c:pt>
                <c:pt idx="64">
                  <c:v>1.261414648213186E-6</c:v>
                </c:pt>
                <c:pt idx="65">
                  <c:v>1.0765538648817511E-6</c:v>
                </c:pt>
                <c:pt idx="66">
                  <c:v>9.1878449773317232E-7</c:v>
                </c:pt>
                <c:pt idx="67">
                  <c:v>7.8413628970391875E-7</c:v>
                </c:pt>
                <c:pt idx="68">
                  <c:v>6.692208263718349E-7</c:v>
                </c:pt>
                <c:pt idx="69">
                  <c:v>5.7114626670180749E-7</c:v>
                </c:pt>
                <c:pt idx="70">
                  <c:v>4.8744457003219846E-7</c:v>
                </c:pt>
                <c:pt idx="71">
                  <c:v>4.1600938797333602E-7</c:v>
                </c:pt>
                <c:pt idx="72">
                  <c:v>3.5504305827125665E-7</c:v>
                </c:pt>
                <c:pt idx="73">
                  <c:v>3.0301136674032553E-7</c:v>
                </c:pt>
                <c:pt idx="74">
                  <c:v>2.5860493885136527E-7</c:v>
                </c:pt>
                <c:pt idx="75">
                  <c:v>2.2070628939682698E-7</c:v>
                </c:pt>
                <c:pt idx="76">
                  <c:v>1.8836170103971997E-7</c:v>
                </c:pt>
                <c:pt idx="77">
                  <c:v>1.6075722407159878E-7</c:v>
                </c:pt>
                <c:pt idx="78">
                  <c:v>1.371981934148955E-7</c:v>
                </c:pt>
                <c:pt idx="79">
                  <c:v>1.1709174741613756E-7</c:v>
                </c:pt>
                <c:pt idx="80">
                  <c:v>9.9931908516486487E-8</c:v>
                </c:pt>
                <c:pt idx="81">
                  <c:v>8.528685035552817E-8</c:v>
                </c:pt>
                <c:pt idx="82">
                  <c:v>7.2788030885712885E-8</c:v>
                </c:pt>
                <c:pt idx="83">
                  <c:v>6.212091803289439E-8</c:v>
                </c:pt>
                <c:pt idx="84">
                  <c:v>5.3017074514747495E-8</c:v>
                </c:pt>
                <c:pt idx="85">
                  <c:v>4.5247402631974992E-8</c:v>
                </c:pt>
                <c:pt idx="86">
                  <c:v>3.8616379037861908E-8</c:v>
                </c:pt>
                <c:pt idx="87">
                  <c:v>3.2957134404484383E-8</c:v>
                </c:pt>
                <c:pt idx="88">
                  <c:v>2.812725416565589E-8</c:v>
                </c:pt>
                <c:pt idx="89">
                  <c:v>2.4005194662548038E-8</c:v>
                </c:pt>
                <c:pt idx="90">
                  <c:v>2.0487224504496432E-8</c:v>
                </c:pt>
                <c:pt idx="91">
                  <c:v>1.7484814174511976E-8</c:v>
                </c:pt>
                <c:pt idx="92">
                  <c:v>1.4922408189070083E-8</c:v>
                </c:pt>
                <c:pt idx="93">
                  <c:v>1.2735523748706993E-8</c:v>
                </c:pt>
                <c:pt idx="94">
                  <c:v>1.0869128032074505E-8</c:v>
                </c:pt>
                <c:pt idx="95">
                  <c:v>9.2762532981513286E-9</c:v>
                </c:pt>
                <c:pt idx="96">
                  <c:v>7.9168149457376413E-9</c:v>
                </c:pt>
                <c:pt idx="97">
                  <c:v>6.756602786767976E-9</c:v>
                </c:pt>
                <c:pt idx="98">
                  <c:v>5.7664201488932539E-9</c:v>
                </c:pt>
                <c:pt idx="99">
                  <c:v>4.9213491428978921E-9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A1-4AC4-A4A2-9865DF8FB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4379736"/>
        <c:axId val="1"/>
      </c:scatterChart>
      <c:valAx>
        <c:axId val="454379736"/>
        <c:scaling>
          <c:orientation val="minMax"/>
          <c:max val="1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Trimestres</a:t>
                </a:r>
              </a:p>
            </c:rich>
          </c:tx>
          <c:layout>
            <c:manualLayout>
              <c:xMode val="edge"/>
              <c:yMode val="edge"/>
              <c:x val="0.41214203596451271"/>
              <c:y val="0.88436468016748748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crossBetween val="midCat"/>
        <c:majorUnit val="20"/>
      </c:valAx>
      <c:valAx>
        <c:axId val="1"/>
        <c:scaling>
          <c:orientation val="minMax"/>
        </c:scaling>
        <c:delete val="0"/>
        <c:axPos val="l"/>
        <c:majorGridlines/>
        <c:numFmt formatCode="0.0%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5437973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984251969" l="0.78740157499999996" r="0.78740157499999996" t="0.984251969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sz="1400"/>
              <a:t>Travail</a:t>
            </a:r>
          </a:p>
        </c:rich>
      </c:tx>
      <c:layout>
        <c:manualLayout>
          <c:xMode val="edge"/>
          <c:yMode val="edge"/>
          <c:x val="0.37859386429155373"/>
          <c:y val="4.65249343832020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2576305186581"/>
          <c:y val="0.17050207433748202"/>
          <c:w val="0.7234515056043771"/>
          <c:h val="0.5945793872540126"/>
        </c:manualLayout>
      </c:layout>
      <c:scatterChart>
        <c:scatterStyle val="lineMarker"/>
        <c:varyColors val="0"/>
        <c:ser>
          <c:idx val="0"/>
          <c:order val="0"/>
          <c:marker>
            <c:symbol val="none"/>
          </c:marker>
          <c:yVal>
            <c:numRef>
              <c:f>'Cycle réel 1 choc'!$G$31:$G$130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5.7715227175280034E-3</c:v>
                </c:pt>
                <c:pt idx="10">
                  <c:v>-1.9084371379603973E-3</c:v>
                </c:pt>
                <c:pt idx="11">
                  <c:v>-5.0458255024890793E-3</c:v>
                </c:pt>
                <c:pt idx="12">
                  <c:v>-6.0148931750372368E-3</c:v>
                </c:pt>
                <c:pt idx="13">
                  <c:v>-5.9876759884142086E-3</c:v>
                </c:pt>
                <c:pt idx="14">
                  <c:v>-5.5373136739235041E-3</c:v>
                </c:pt>
                <c:pt idx="15">
                  <c:v>-4.9393852149063238E-3</c:v>
                </c:pt>
                <c:pt idx="16">
                  <c:v>-4.3222999385911839E-3</c:v>
                </c:pt>
                <c:pt idx="17">
                  <c:v>-3.7422570107192624E-3</c:v>
                </c:pt>
                <c:pt idx="18">
                  <c:v>-3.2205237249628435E-3</c:v>
                </c:pt>
                <c:pt idx="19">
                  <c:v>-2.7619027134692508E-3</c:v>
                </c:pt>
                <c:pt idx="20">
                  <c:v>-2.3638188149830391E-3</c:v>
                </c:pt>
                <c:pt idx="21">
                  <c:v>-2.0207372761409143E-3</c:v>
                </c:pt>
                <c:pt idx="22">
                  <c:v>-1.7262659722612175E-3</c:v>
                </c:pt>
                <c:pt idx="23">
                  <c:v>-1.4741153011634091E-3</c:v>
                </c:pt>
                <c:pt idx="24">
                  <c:v>-1.2585002813254157E-3</c:v>
                </c:pt>
                <c:pt idx="25">
                  <c:v>-1.0742751609733622E-3</c:v>
                </c:pt>
                <c:pt idx="26">
                  <c:v>-9.1694401944245225E-4</c:v>
                </c:pt>
                <c:pt idx="27">
                  <c:v>-7.8261767454601908E-4</c:v>
                </c:pt>
                <c:pt idx="28">
                  <c:v>-6.6795083500634038E-4</c:v>
                </c:pt>
                <c:pt idx="29">
                  <c:v>-5.7007542813035145E-4</c:v>
                </c:pt>
                <c:pt idx="30">
                  <c:v>-4.8653718079433365E-4</c:v>
                </c:pt>
                <c:pt idx="31">
                  <c:v>-4.1523823573635514E-4</c:v>
                </c:pt>
                <c:pt idx="32">
                  <c:v>-3.543865480660802E-4</c:v>
                </c:pt>
                <c:pt idx="33">
                  <c:v>-3.0245188304168184E-4</c:v>
                </c:pt>
                <c:pt idx="34">
                  <c:v>-2.5812785504227849E-4</c:v>
                </c:pt>
                <c:pt idx="35">
                  <c:v>-2.2029932606972493E-4</c:v>
                </c:pt>
                <c:pt idx="36">
                  <c:v>-1.880144801753906E-4</c:v>
                </c:pt>
                <c:pt idx="37">
                  <c:v>-1.6046093947170333E-4</c:v>
                </c:pt>
                <c:pt idx="38">
                  <c:v>-1.3694535489187885E-4</c:v>
                </c:pt>
                <c:pt idx="39">
                  <c:v>-1.1687597520178142E-4</c:v>
                </c:pt>
                <c:pt idx="40">
                  <c:v>-9.9747764164754822E-5</c:v>
                </c:pt>
                <c:pt idx="41">
                  <c:v>-8.5129695609058342E-5</c:v>
                </c:pt>
                <c:pt idx="42">
                  <c:v>-7.2653908816671981E-5</c:v>
                </c:pt>
                <c:pt idx="43">
                  <c:v>-6.2006452398286004E-5</c:v>
                </c:pt>
                <c:pt idx="44">
                  <c:v>-5.29193842590347E-5</c:v>
                </c:pt>
                <c:pt idx="45">
                  <c:v>-4.5164029118275184E-5</c:v>
                </c:pt>
                <c:pt idx="46">
                  <c:v>-3.8545224042887051E-5</c:v>
                </c:pt>
                <c:pt idx="47">
                  <c:v>-3.2896407250070436E-5</c:v>
                </c:pt>
                <c:pt idx="48">
                  <c:v>-2.8075426623048606E-5</c:v>
                </c:pt>
                <c:pt idx="49">
                  <c:v>-2.3960962477913671E-5</c:v>
                </c:pt>
                <c:pt idx="50">
                  <c:v>-2.044947456909869E-5</c:v>
                </c:pt>
                <c:pt idx="51">
                  <c:v>-1.7452596509219428E-5</c:v>
                </c:pt>
                <c:pt idx="52">
                  <c:v>-1.4894912036098359E-5</c:v>
                </c:pt>
                <c:pt idx="53">
                  <c:v>-1.271205716790189E-5</c:v>
                </c:pt>
                <c:pt idx="54">
                  <c:v>-1.0849100487755878E-5</c:v>
                </c:pt>
                <c:pt idx="55">
                  <c:v>-9.259160798055637E-6</c:v>
                </c:pt>
                <c:pt idx="56">
                  <c:v>-7.9022273579511303E-6</c:v>
                </c:pt>
                <c:pt idx="57">
                  <c:v>-6.7441530154165319E-6</c:v>
                </c:pt>
                <c:pt idx="58">
                  <c:v>-5.7557948961631946E-6</c:v>
                </c:pt>
                <c:pt idx="59">
                  <c:v>-4.9122810248981676E-6</c:v>
                </c:pt>
                <c:pt idx="60">
                  <c:v>-4.1923844235025267E-6</c:v>
                </c:pt>
                <c:pt idx="61">
                  <c:v>-3.5779889353501322E-6</c:v>
                </c:pt>
                <c:pt idx="62">
                  <c:v>-3.0536333332686246E-6</c:v>
                </c:pt>
                <c:pt idx="63">
                  <c:v>-2.6061222386465668E-6</c:v>
                </c:pt>
                <c:pt idx="64">
                  <c:v>-2.2241940604890229E-6</c:v>
                </c:pt>
                <c:pt idx="65">
                  <c:v>-1.8982375981271838E-6</c:v>
                </c:pt>
                <c:pt idx="66">
                  <c:v>-1.6200501759056357E-6</c:v>
                </c:pt>
                <c:pt idx="67">
                  <c:v>-1.3826312233206377E-6</c:v>
                </c:pt>
                <c:pt idx="68">
                  <c:v>-1.1800061060654751E-6</c:v>
                </c:pt>
                <c:pt idx="69">
                  <c:v>-1.0070757747012673E-6</c:v>
                </c:pt>
                <c:pt idx="70">
                  <c:v>-8.5948844737069339E-7</c:v>
                </c:pt>
                <c:pt idx="71">
                  <c:v>-7.3353009745747589E-7</c:v>
                </c:pt>
                <c:pt idx="72">
                  <c:v>-6.2603099031988209E-7</c:v>
                </c:pt>
                <c:pt idx="73">
                  <c:v>-5.3428591710050698E-7</c:v>
                </c:pt>
                <c:pt idx="74">
                  <c:v>-4.5598611830073793E-7</c:v>
                </c:pt>
                <c:pt idx="75">
                  <c:v>-3.8916118398056306E-7</c:v>
                </c:pt>
                <c:pt idx="76">
                  <c:v>-3.3212946850559563E-7</c:v>
                </c:pt>
                <c:pt idx="77">
                  <c:v>-2.8345577203125905E-7</c:v>
                </c:pt>
                <c:pt idx="78">
                  <c:v>-2.4191522378112459E-7</c:v>
                </c:pt>
                <c:pt idx="79">
                  <c:v>-2.0646245824416572E-7</c:v>
                </c:pt>
                <c:pt idx="80">
                  <c:v>-1.7620530861170971E-7</c:v>
                </c:pt>
                <c:pt idx="81">
                  <c:v>-1.5038235545093458E-7</c:v>
                </c:pt>
                <c:pt idx="82">
                  <c:v>-1.283437656285706E-7</c:v>
                </c:pt>
                <c:pt idx="83">
                  <c:v>-1.0953493929742207E-7</c:v>
                </c:pt>
                <c:pt idx="84">
                  <c:v>-9.348255342306303E-8</c:v>
                </c:pt>
                <c:pt idx="85">
                  <c:v>-7.9782650636859451E-8</c:v>
                </c:pt>
                <c:pt idx="86">
                  <c:v>-6.8090473671986791E-8</c:v>
                </c:pt>
                <c:pt idx="87">
                  <c:v>-5.8111789566609813E-8</c:v>
                </c:pt>
                <c:pt idx="88">
                  <c:v>-4.9595485308296091E-8</c:v>
                </c:pt>
                <c:pt idx="89">
                  <c:v>-4.2327248589479469E-8</c:v>
                </c:pt>
                <c:pt idx="90">
                  <c:v>-3.6124174650548331E-8</c:v>
                </c:pt>
                <c:pt idx="91">
                  <c:v>-3.083016349207419E-8</c:v>
                </c:pt>
                <c:pt idx="92">
                  <c:v>-2.631199162729096E-8</c:v>
                </c:pt>
                <c:pt idx="93">
                  <c:v>-2.2455959520701583E-8</c:v>
                </c:pt>
                <c:pt idx="94">
                  <c:v>-1.9165030345797001E-8</c:v>
                </c:pt>
                <c:pt idx="95">
                  <c:v>-1.6356388058889978E-8</c:v>
                </c:pt>
                <c:pt idx="96">
                  <c:v>-1.3959353338131797E-8</c:v>
                </c:pt>
                <c:pt idx="97">
                  <c:v>-1.1913604942437136E-8</c:v>
                </c:pt>
                <c:pt idx="98">
                  <c:v>-1.0167661730916387E-8</c:v>
                </c:pt>
                <c:pt idx="99">
                  <c:v>-8.6775871429217559E-9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2D-40B3-91A0-FBC59B2AE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4366944"/>
        <c:axId val="1"/>
      </c:scatterChart>
      <c:valAx>
        <c:axId val="454366944"/>
        <c:scaling>
          <c:orientation val="minMax"/>
          <c:max val="1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Trimestresrs</a:t>
                </a:r>
              </a:p>
            </c:rich>
          </c:tx>
          <c:layout>
            <c:manualLayout>
              <c:xMode val="edge"/>
              <c:yMode val="edge"/>
              <c:x val="0.43856890839464741"/>
              <c:y val="0.86593175853018367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crossBetween val="midCat"/>
        <c:majorUnit val="20"/>
      </c:valAx>
      <c:valAx>
        <c:axId val="1"/>
        <c:scaling>
          <c:orientation val="minMax"/>
        </c:scaling>
        <c:delete val="0"/>
        <c:axPos val="l"/>
        <c:majorGridlines/>
        <c:numFmt formatCode="0.00%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5436694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984251969" l="0.78740157499999996" r="0.78740157499999996" t="0.984251969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sz="1400"/>
              <a:t>Investissement</a:t>
            </a:r>
          </a:p>
        </c:rich>
      </c:tx>
      <c:layout>
        <c:manualLayout>
          <c:xMode val="edge"/>
          <c:yMode val="edge"/>
          <c:x val="0.2019914811408578"/>
          <c:y val="3.3351819786714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06775407779172"/>
          <c:y val="0.23949985418489356"/>
          <c:w val="0.7227101631116688"/>
          <c:h val="0.54849470205113249"/>
        </c:manualLayout>
      </c:layout>
      <c:scatterChart>
        <c:scatterStyle val="lineMarker"/>
        <c:varyColors val="0"/>
        <c:ser>
          <c:idx val="0"/>
          <c:order val="0"/>
          <c:marker>
            <c:symbol val="none"/>
          </c:marker>
          <c:yVal>
            <c:numRef>
              <c:f>'Cycle réel 1 choc'!$K$31:$K$130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0.24561028109894104</c:v>
                </c:pt>
                <c:pt idx="10">
                  <c:v>9.1723068617649783E-2</c:v>
                </c:pt>
                <c:pt idx="11">
                  <c:v>1.9334551516820966E-2</c:v>
                </c:pt>
                <c:pt idx="12">
                  <c:v>-1.2972167892283641E-2</c:v>
                </c:pt>
                <c:pt idx="13">
                  <c:v>-2.5807708754804478E-2</c:v>
                </c:pt>
                <c:pt idx="14">
                  <c:v>-2.9393887922695885E-2</c:v>
                </c:pt>
                <c:pt idx="15">
                  <c:v>-2.8770356990411382E-2</c:v>
                </c:pt>
                <c:pt idx="16">
                  <c:v>-2.6396127638674313E-2</c:v>
                </c:pt>
                <c:pt idx="17">
                  <c:v>-2.3448803922613261E-2</c:v>
                </c:pt>
                <c:pt idx="18">
                  <c:v>-2.047289231038555E-2</c:v>
                </c:pt>
                <c:pt idx="19">
                  <c:v>-1.7702842007280201E-2</c:v>
                </c:pt>
                <c:pt idx="20">
                  <c:v>-1.5223613781556108E-2</c:v>
                </c:pt>
                <c:pt idx="21">
                  <c:v>-1.3050152459821582E-2</c:v>
                </c:pt>
                <c:pt idx="22">
                  <c:v>-1.116643024400079E-2</c:v>
                </c:pt>
                <c:pt idx="23">
                  <c:v>-9.5443769883467623E-3</c:v>
                </c:pt>
                <c:pt idx="24">
                  <c:v>-8.1528406236518625E-3</c:v>
                </c:pt>
                <c:pt idx="25">
                  <c:v>-6.9616366211227992E-3</c:v>
                </c:pt>
                <c:pt idx="26">
                  <c:v>-5.9432051024011076E-3</c:v>
                </c:pt>
                <c:pt idx="27">
                  <c:v>-5.0731256477840204E-3</c:v>
                </c:pt>
                <c:pt idx="28">
                  <c:v>-4.3301069332535407E-3</c:v>
                </c:pt>
                <c:pt idx="29">
                  <c:v>-3.6957530232745966E-3</c:v>
                </c:pt>
                <c:pt idx="30">
                  <c:v>-3.154251482005827E-3</c:v>
                </c:pt>
                <c:pt idx="31">
                  <c:v>-2.6920509761959093E-3</c:v>
                </c:pt>
                <c:pt idx="32">
                  <c:v>-2.2975580176284962E-3</c:v>
                </c:pt>
                <c:pt idx="33">
                  <c:v>-1.9608640941411212E-3</c:v>
                </c:pt>
                <c:pt idx="34">
                  <c:v>-1.6735057627276905E-3</c:v>
                </c:pt>
                <c:pt idx="35">
                  <c:v>-1.4282563876022697E-3</c:v>
                </c:pt>
                <c:pt idx="36">
                  <c:v>-1.2189466423850953E-3</c:v>
                </c:pt>
                <c:pt idx="37">
                  <c:v>-1.0403104393887543E-3</c:v>
                </c:pt>
                <c:pt idx="38">
                  <c:v>-8.8785299883911283E-4</c:v>
                </c:pt>
                <c:pt idx="39">
                  <c:v>-7.5773803300798338E-4</c:v>
                </c:pt>
                <c:pt idx="40">
                  <c:v>-6.4669135375655803E-4</c:v>
                </c:pt>
                <c:pt idx="41">
                  <c:v>-5.5191855153081341E-4</c:v>
                </c:pt>
                <c:pt idx="42">
                  <c:v>-4.7103471108151908E-4</c:v>
                </c:pt>
                <c:pt idx="43">
                  <c:v>-4.0200441364693015E-4</c:v>
                </c:pt>
                <c:pt idx="44">
                  <c:v>-3.4309052497552594E-4</c:v>
                </c:pt>
                <c:pt idx="45">
                  <c:v>-2.92810485051827E-4</c:v>
                </c:pt>
                <c:pt idx="46">
                  <c:v>-2.4989900186350158E-4</c:v>
                </c:pt>
                <c:pt idx="47">
                  <c:v>-2.132762115529111E-4</c:v>
                </c:pt>
                <c:pt idx="48">
                  <c:v>-1.8202050428133481E-4</c:v>
                </c:pt>
                <c:pt idx="49">
                  <c:v>-1.5534533225840361E-4</c:v>
                </c:pt>
                <c:pt idx="50">
                  <c:v>-1.3257941645617138E-4</c:v>
                </c:pt>
                <c:pt idx="51">
                  <c:v>-1.1314985398295244E-4</c:v>
                </c:pt>
                <c:pt idx="52">
                  <c:v>-9.6567701050967412E-5</c:v>
                </c:pt>
                <c:pt idx="53">
                  <c:v>-8.2415668752006832E-5</c:v>
                </c:pt>
                <c:pt idx="54">
                  <c:v>-7.0337622015026984E-5</c:v>
                </c:pt>
                <c:pt idx="55">
                  <c:v>-6.0029617492039208E-5</c:v>
                </c:pt>
                <c:pt idx="56">
                  <c:v>-5.1232254843466032E-5</c:v>
                </c:pt>
                <c:pt idx="57">
                  <c:v>-4.3724148944616877E-5</c:v>
                </c:pt>
                <c:pt idx="58">
                  <c:v>-3.7316358742303143E-5</c:v>
                </c:pt>
                <c:pt idx="59">
                  <c:v>-3.1847632564366354E-5</c:v>
                </c:pt>
                <c:pt idx="60">
                  <c:v>-2.7180350230750543E-5</c:v>
                </c:pt>
                <c:pt idx="61">
                  <c:v>-2.3197059849644163E-5</c:v>
                </c:pt>
                <c:pt idx="62">
                  <c:v>-1.9797522147403518E-5</c:v>
                </c:pt>
                <c:pt idx="63">
                  <c:v>-1.6896187953006087E-5</c:v>
                </c:pt>
                <c:pt idx="64">
                  <c:v>-1.4420045358083281E-5</c:v>
                </c:pt>
                <c:pt idx="65">
                  <c:v>-1.2306782376443935E-5</c:v>
                </c:pt>
                <c:pt idx="66">
                  <c:v>-1.0503218866522768E-5</c:v>
                </c:pt>
                <c:pt idx="67">
                  <c:v>-8.9639682561730074E-6</c:v>
                </c:pt>
                <c:pt idx="68">
                  <c:v>-7.6502953921854295E-6</c:v>
                </c:pt>
                <c:pt idx="69">
                  <c:v>-6.5291417723827812E-6</c:v>
                </c:pt>
                <c:pt idx="70">
                  <c:v>-5.5722936303110813E-6</c:v>
                </c:pt>
                <c:pt idx="71">
                  <c:v>-4.7556719374273258E-6</c:v>
                </c:pt>
                <c:pt idx="72">
                  <c:v>-4.0587264557289732E-6</c:v>
                </c:pt>
                <c:pt idx="73">
                  <c:v>-3.4639185921949435E-6</c:v>
                </c:pt>
                <c:pt idx="74">
                  <c:v>-2.9562800410994272E-6</c:v>
                </c:pt>
                <c:pt idx="75">
                  <c:v>-2.5230361074579662E-6</c:v>
                </c:pt>
                <c:pt idx="76">
                  <c:v>-2.1532842325618384E-6</c:v>
                </c:pt>
                <c:pt idx="77">
                  <c:v>-1.8377196317142488E-6</c:v>
                </c:pt>
                <c:pt idx="78">
                  <c:v>-1.568401139857866E-6</c:v>
                </c:pt>
                <c:pt idx="79">
                  <c:v>-1.3385513726121803E-6</c:v>
                </c:pt>
                <c:pt idx="80">
                  <c:v>-1.1423861737847997E-6</c:v>
                </c:pt>
                <c:pt idx="81">
                  <c:v>-9.7496905741307835E-7</c:v>
                </c:pt>
                <c:pt idx="82">
                  <c:v>-8.3208698137833705E-7</c:v>
                </c:pt>
                <c:pt idx="83">
                  <c:v>-7.1014432644293751E-7</c:v>
                </c:pt>
                <c:pt idx="84">
                  <c:v>-6.0607241269863287E-7</c:v>
                </c:pt>
                <c:pt idx="85">
                  <c:v>-5.1725227641293936E-7</c:v>
                </c:pt>
                <c:pt idx="86">
                  <c:v>-4.4144876395719703E-7</c:v>
                </c:pt>
                <c:pt idx="87">
                  <c:v>-3.7675428429387989E-7</c:v>
                </c:pt>
                <c:pt idx="88">
                  <c:v>-3.2154080455768677E-7</c:v>
                </c:pt>
                <c:pt idx="89">
                  <c:v>-2.7441888070198687E-7</c:v>
                </c:pt>
                <c:pt idx="90">
                  <c:v>-2.3420269221917935E-7</c:v>
                </c:pt>
                <c:pt idx="91">
                  <c:v>-1.9988020103572486E-7</c:v>
                </c:pt>
                <c:pt idx="92">
                  <c:v>-1.7058768363214382E-7</c:v>
                </c:pt>
                <c:pt idx="93">
                  <c:v>-1.4558799549025539E-7</c:v>
                </c:pt>
                <c:pt idx="94">
                  <c:v>-1.2425202089370916E-7</c:v>
                </c:pt>
                <c:pt idx="95">
                  <c:v>-1.0604284126711606E-7</c:v>
                </c:pt>
                <c:pt idx="96">
                  <c:v>-9.0502223650932062E-8</c:v>
                </c:pt>
                <c:pt idx="97">
                  <c:v>-7.7239089295349337E-8</c:v>
                </c:pt>
                <c:pt idx="98">
                  <c:v>-6.5919672186016097E-8</c:v>
                </c:pt>
                <c:pt idx="99">
                  <c:v>-5.6259119841454E-8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EE-4F01-A0D7-0CD4085DC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4375472"/>
        <c:axId val="1"/>
      </c:scatterChart>
      <c:valAx>
        <c:axId val="454375472"/>
        <c:scaling>
          <c:orientation val="minMax"/>
          <c:max val="1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Trimestres</a:t>
                </a:r>
              </a:p>
            </c:rich>
          </c:tx>
          <c:layout>
            <c:manualLayout>
              <c:xMode val="edge"/>
              <c:yMode val="edge"/>
              <c:x val="0.44040148827550402"/>
              <c:y val="0.86567351899804479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crossBetween val="midCat"/>
        <c:majorUnit val="20"/>
      </c:valAx>
      <c:valAx>
        <c:axId val="1"/>
        <c:scaling>
          <c:orientation val="minMax"/>
        </c:scaling>
        <c:delete val="0"/>
        <c:axPos val="l"/>
        <c:majorGridlines/>
        <c:numFmt formatCode="0%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54375472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984251969" l="0.78740157499999996" r="0.78740157499999996" t="0.984251969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sz="1400"/>
              <a:t>Production</a:t>
            </a:r>
          </a:p>
        </c:rich>
      </c:tx>
      <c:layout>
        <c:manualLayout>
          <c:xMode val="edge"/>
          <c:yMode val="edge"/>
          <c:x val="0.32342172053859392"/>
          <c:y val="4.6525311214228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143674335220428"/>
          <c:y val="0.2688125359692255"/>
          <c:w val="0.72196704125564626"/>
          <c:h val="0.40321880395383825"/>
        </c:manualLayout>
      </c:layout>
      <c:scatterChart>
        <c:scatterStyle val="lineMarker"/>
        <c:varyColors val="0"/>
        <c:ser>
          <c:idx val="0"/>
          <c:order val="0"/>
          <c:marker>
            <c:symbol val="none"/>
          </c:marker>
          <c:yVal>
            <c:numRef>
              <c:f>'Cycle réel 1 choc'!$H$31:$H$130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5.7220753285050094E-2</c:v>
                </c:pt>
                <c:pt idx="10">
                  <c:v>2.3850680320013657E-2</c:v>
                </c:pt>
                <c:pt idx="11">
                  <c:v>7.8631790943166375E-3</c:v>
                </c:pt>
                <c:pt idx="12">
                  <c:v>4.6473968836254544E-4</c:v>
                </c:pt>
                <c:pt idx="13">
                  <c:v>-2.726411885314241E-3</c:v>
                </c:pt>
                <c:pt idx="14">
                  <c:v>-3.8883771151512815E-3</c:v>
                </c:pt>
                <c:pt idx="15">
                  <c:v>-4.0992949606027838E-3</c:v>
                </c:pt>
                <c:pt idx="16">
                  <c:v>-3.8889222427251897E-3</c:v>
                </c:pt>
                <c:pt idx="17">
                  <c:v>-3.5141894869492353E-3</c:v>
                </c:pt>
                <c:pt idx="18">
                  <c:v>-3.0967788363940388E-3</c:v>
                </c:pt>
                <c:pt idx="19">
                  <c:v>-2.6917423117090002E-3</c:v>
                </c:pt>
                <c:pt idx="20">
                  <c:v>-2.3216652598611266E-3</c:v>
                </c:pt>
                <c:pt idx="21">
                  <c:v>-1.9936237470189501E-3</c:v>
                </c:pt>
                <c:pt idx="22">
                  <c:v>-1.7075571443136808E-3</c:v>
                </c:pt>
                <c:pt idx="23">
                  <c:v>-1.4603638605982829E-3</c:v>
                </c:pt>
                <c:pt idx="24">
                  <c:v>-1.2478719203250566E-3</c:v>
                </c:pt>
                <c:pt idx="25">
                  <c:v>-1.0657582906407964E-3</c:v>
                </c:pt>
                <c:pt idx="26">
                  <c:v>-9.0995224982349133E-4</c:v>
                </c:pt>
                <c:pt idx="27">
                  <c:v>-7.7678902645904389E-4</c:v>
                </c:pt>
                <c:pt idx="28">
                  <c:v>-6.6304561500663581E-4</c:v>
                </c:pt>
                <c:pt idx="29">
                  <c:v>-5.6592368871316047E-4</c:v>
                </c:pt>
                <c:pt idx="30">
                  <c:v>-4.8301118971306821E-4</c:v>
                </c:pt>
                <c:pt idx="31">
                  <c:v>-4.1223763464666294E-4</c:v>
                </c:pt>
                <c:pt idx="32">
                  <c:v>-3.5183001352321708E-4</c:v>
                </c:pt>
                <c:pt idx="33">
                  <c:v>-3.0027217325537503E-4</c:v>
                </c:pt>
                <c:pt idx="34">
                  <c:v>-2.5626866436827679E-4</c:v>
                </c:pt>
                <c:pt idx="35">
                  <c:v>-2.1871314139515941E-4</c:v>
                </c:pt>
                <c:pt idx="36">
                  <c:v>-1.866610219108561E-4</c:v>
                </c:pt>
                <c:pt idx="37">
                  <c:v>-1.5930596624611951E-4</c:v>
                </c:pt>
                <c:pt idx="38">
                  <c:v>-1.359597110345631E-4</c:v>
                </c:pt>
                <c:pt idx="39">
                  <c:v>-1.1603481162377425E-4</c:v>
                </c:pt>
                <c:pt idx="40">
                  <c:v>-9.9029890323976629E-5</c:v>
                </c:pt>
                <c:pt idx="41">
                  <c:v>-8.4517034897059408E-5</c:v>
                </c:pt>
                <c:pt idx="42">
                  <c:v>-7.2131037984583311E-5</c:v>
                </c:pt>
                <c:pt idx="43">
                  <c:v>-6.1560210593028259E-5</c:v>
                </c:pt>
                <c:pt idx="44">
                  <c:v>-5.2538540411897297E-5</c:v>
                </c:pt>
                <c:pt idx="45">
                  <c:v>-4.483899860606212E-5</c:v>
                </c:pt>
                <c:pt idx="46">
                  <c:v>-3.8267827136597758E-5</c:v>
                </c:pt>
                <c:pt idx="47">
                  <c:v>-3.26596630950756E-5</c:v>
                </c:pt>
                <c:pt idx="48">
                  <c:v>-2.7873377477577244E-5</c:v>
                </c:pt>
                <c:pt idx="49">
                  <c:v>-2.3788523742470359E-5</c:v>
                </c:pt>
                <c:pt idx="50">
                  <c:v>-2.0302306810632479E-5</c:v>
                </c:pt>
                <c:pt idx="51">
                  <c:v>-1.7326996248452007E-5</c:v>
                </c:pt>
                <c:pt idx="52">
                  <c:v>-1.4787718544136706E-5</c:v>
                </c:pt>
                <c:pt idx="53">
                  <c:v>-1.2620572923904769E-5</c:v>
                </c:pt>
                <c:pt idx="54">
                  <c:v>-1.0771023294591092E-5</c:v>
                </c:pt>
                <c:pt idx="55">
                  <c:v>-9.1925258469481175E-6</c:v>
                </c:pt>
                <c:pt idx="56">
                  <c:v>-7.8453577838366595E-6</c:v>
                </c:pt>
                <c:pt idx="57">
                  <c:v>-6.6956176985553041E-6</c:v>
                </c:pt>
                <c:pt idx="58">
                  <c:v>-5.7143724480071734E-6</c:v>
                </c:pt>
                <c:pt idx="59">
                  <c:v>-4.8769290518750726E-6</c:v>
                </c:pt>
                <c:pt idx="60">
                  <c:v>-4.1622132952198612E-6</c:v>
                </c:pt>
                <c:pt idx="61">
                  <c:v>-3.5522393970865847E-6</c:v>
                </c:pt>
                <c:pt idx="62">
                  <c:v>-3.031657399367162E-6</c:v>
                </c:pt>
                <c:pt idx="63">
                  <c:v>-2.5873668859899448E-6</c:v>
                </c:pt>
                <c:pt idx="64">
                  <c:v>-2.2081873117034224E-6</c:v>
                </c:pt>
                <c:pt idx="65">
                  <c:v>-1.8845766442980011E-6</c:v>
                </c:pt>
                <c:pt idx="66">
                  <c:v>-1.6083912399139729E-6</c:v>
                </c:pt>
                <c:pt idx="67">
                  <c:v>-1.3726809087116779E-6</c:v>
                </c:pt>
                <c:pt idx="68">
                  <c:v>-1.1715140137434457E-6</c:v>
                </c:pt>
                <c:pt idx="69">
                  <c:v>-9.9982820165054847E-7</c:v>
                </c:pt>
                <c:pt idx="70">
                  <c:v>-8.5330300883166994E-7</c:v>
                </c:pt>
                <c:pt idx="71">
                  <c:v>-7.2825113722453771E-7</c:v>
                </c:pt>
                <c:pt idx="72">
                  <c:v>-6.2152566366193256E-7</c:v>
                </c:pt>
                <c:pt idx="73">
                  <c:v>-5.3044084773094103E-7</c:v>
                </c:pt>
                <c:pt idx="74">
                  <c:v>-4.5270454526969216E-7</c:v>
                </c:pt>
                <c:pt idx="75">
                  <c:v>-3.863605266911715E-7</c:v>
                </c:pt>
                <c:pt idx="76">
                  <c:v>-3.2973924857801418E-7</c:v>
                </c:pt>
                <c:pt idx="77">
                  <c:v>-2.8141583971827963E-7</c:v>
                </c:pt>
                <c:pt idx="78">
                  <c:v>-2.4017424430324542E-7</c:v>
                </c:pt>
                <c:pt idx="79">
                  <c:v>-2.0497661995281166E-7</c:v>
                </c:pt>
                <c:pt idx="80">
                  <c:v>-1.7493722047161019E-7</c:v>
                </c:pt>
                <c:pt idx="81">
                  <c:v>-1.4930010609687154E-7</c:v>
                </c:pt>
                <c:pt idx="82">
                  <c:v>-1.2742012031770234E-7</c:v>
                </c:pt>
                <c:pt idx="83">
                  <c:v>-1.0874665454854648E-7</c:v>
                </c:pt>
                <c:pt idx="84">
                  <c:v>-9.2809792095745582E-8</c:v>
                </c:pt>
                <c:pt idx="85">
                  <c:v>-7.9208482730935414E-8</c:v>
                </c:pt>
                <c:pt idx="86">
                  <c:v>-6.7600450285078151E-8</c:v>
                </c:pt>
                <c:pt idx="87">
                  <c:v>-5.7693579288327284E-8</c:v>
                </c:pt>
                <c:pt idx="88">
                  <c:v>-4.9238563901004555E-8</c:v>
                </c:pt>
                <c:pt idx="89">
                  <c:v>-4.2022634146462711E-8</c:v>
                </c:pt>
                <c:pt idx="90">
                  <c:v>-3.5864201566841837E-8</c:v>
                </c:pt>
                <c:pt idx="91">
                  <c:v>-3.0608289559956913E-8</c:v>
                </c:pt>
                <c:pt idx="92">
                  <c:v>-2.6122633402003389E-8</c:v>
                </c:pt>
                <c:pt idx="93">
                  <c:v>-2.2294351813379303E-8</c:v>
                </c:pt>
                <c:pt idx="94">
                  <c:v>-1.902710630776644E-8</c:v>
                </c:pt>
                <c:pt idx="95">
                  <c:v>-1.6238676839655131E-8</c:v>
                </c:pt>
                <c:pt idx="96">
                  <c:v>-1.3858892741620771E-8</c:v>
                </c:pt>
                <c:pt idx="97">
                  <c:v>-1.1827866883508238E-8</c:v>
                </c:pt>
                <c:pt idx="98">
                  <c:v>-1.0094488616240639E-8</c:v>
                </c:pt>
                <c:pt idx="99">
                  <c:v>-8.6151375752707281E-9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EDC-424E-9CBA-E6B4CCB28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4367928"/>
        <c:axId val="1"/>
      </c:scatterChart>
      <c:valAx>
        <c:axId val="454367928"/>
        <c:scaling>
          <c:orientation val="minMax"/>
          <c:max val="1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Trimestres</a:t>
                </a:r>
              </a:p>
            </c:rich>
          </c:tx>
          <c:layout>
            <c:manualLayout>
              <c:xMode val="edge"/>
              <c:yMode val="edge"/>
              <c:x val="0.43847244094488186"/>
              <c:y val="0.81677662385225103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crossBetween val="midCat"/>
        <c:majorUnit val="20"/>
      </c:valAx>
      <c:valAx>
        <c:axId val="1"/>
        <c:scaling>
          <c:orientation val="minMax"/>
        </c:scaling>
        <c:delete val="0"/>
        <c:axPos val="l"/>
        <c:majorGridlines/>
        <c:numFmt formatCode="0%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5436792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984251969" l="0.78740157499999996" r="0.78740157499999996" t="0.984251969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sz="1400"/>
              <a:t>Salaire réel</a:t>
            </a:r>
          </a:p>
        </c:rich>
      </c:tx>
      <c:layout>
        <c:manualLayout>
          <c:xMode val="edge"/>
          <c:yMode val="edge"/>
          <c:x val="0.37641144994997172"/>
          <c:y val="4.67937745240038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06775407779172"/>
          <c:y val="0.27036395147313691"/>
          <c:w val="0.7227101631116688"/>
          <c:h val="0.49393414211438474"/>
        </c:manualLayout>
      </c:layout>
      <c:scatterChart>
        <c:scatterStyle val="lineMarker"/>
        <c:varyColors val="0"/>
        <c:ser>
          <c:idx val="0"/>
          <c:order val="0"/>
          <c:marker>
            <c:symbol val="none"/>
          </c:marker>
          <c:yVal>
            <c:numRef>
              <c:f>'Cycle réel 1 choc'!$J$31:$J$130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8.0662974178306261E-3</c:v>
                </c:pt>
                <c:pt idx="10">
                  <c:v>7.2818025587193134E-3</c:v>
                </c:pt>
                <c:pt idx="11">
                  <c:v>6.4084380084355992E-3</c:v>
                </c:pt>
                <c:pt idx="12">
                  <c:v>5.5641684389279343E-3</c:v>
                </c:pt>
                <c:pt idx="13">
                  <c:v>4.7951917179100178E-3</c:v>
                </c:pt>
                <c:pt idx="14">
                  <c:v>4.1151035536039909E-3</c:v>
                </c:pt>
                <c:pt idx="15">
                  <c:v>3.5229840419001455E-3</c:v>
                </c:pt>
                <c:pt idx="16">
                  <c:v>3.0119087667948704E-3</c:v>
                </c:pt>
                <c:pt idx="17">
                  <c:v>2.5729419120794775E-3</c:v>
                </c:pt>
                <c:pt idx="18">
                  <c:v>2.1969622666549796E-3</c:v>
                </c:pt>
                <c:pt idx="19">
                  <c:v>1.8754467896443235E-3</c:v>
                </c:pt>
                <c:pt idx="20">
                  <c:v>1.6007572658613687E-3</c:v>
                </c:pt>
                <c:pt idx="21">
                  <c:v>1.3661958971828521E-3</c:v>
                </c:pt>
                <c:pt idx="22">
                  <c:v>1.1659590601473169E-3</c:v>
                </c:pt>
                <c:pt idx="23">
                  <c:v>9.9505140429503262E-4</c:v>
                </c:pt>
                <c:pt idx="24">
                  <c:v>8.4918954430662395E-4</c:v>
                </c:pt>
                <c:pt idx="25">
                  <c:v>7.2470850291057409E-4</c:v>
                </c:pt>
                <c:pt idx="26">
                  <c:v>6.1847626984444504E-4</c:v>
                </c:pt>
                <c:pt idx="27">
                  <c:v>5.2781814355252815E-4</c:v>
                </c:pt>
                <c:pt idx="28">
                  <c:v>4.5045083218933765E-4</c:v>
                </c:pt>
                <c:pt idx="29">
                  <c:v>3.8442557688834382E-4</c:v>
                </c:pt>
                <c:pt idx="30">
                  <c:v>3.2807931347004425E-4</c:v>
                </c:pt>
                <c:pt idx="31">
                  <c:v>2.7999285795371308E-4</c:v>
                </c:pt>
                <c:pt idx="32">
                  <c:v>2.3895516408979018E-4</c:v>
                </c:pt>
                <c:pt idx="33">
                  <c:v>2.0393279887840487E-4</c:v>
                </c:pt>
                <c:pt idx="34">
                  <c:v>1.7404388711629432E-4</c:v>
                </c:pt>
                <c:pt idx="35">
                  <c:v>1.4853587637009643E-4</c:v>
                </c:pt>
                <c:pt idx="36">
                  <c:v>1.2676656450051049E-4</c:v>
                </c:pt>
                <c:pt idx="37">
                  <c:v>1.0818791182228422E-4</c:v>
                </c:pt>
                <c:pt idx="38">
                  <c:v>9.2332229292706305E-5</c:v>
                </c:pt>
                <c:pt idx="39">
                  <c:v>7.8800393841912768E-5</c:v>
                </c:pt>
                <c:pt idx="40">
                  <c:v>6.7251793106976073E-5</c:v>
                </c:pt>
                <c:pt idx="41">
                  <c:v>5.7395745563531142E-5</c:v>
                </c:pt>
                <c:pt idx="42">
                  <c:v>4.898417938674512E-5</c:v>
                </c:pt>
                <c:pt idx="43">
                  <c:v>4.180538522759552E-5</c:v>
                </c:pt>
                <c:pt idx="44">
                  <c:v>3.5678685264437947E-5</c:v>
                </c:pt>
                <c:pt idx="45">
                  <c:v>3.0449884043287521E-5</c:v>
                </c:pt>
                <c:pt idx="46">
                  <c:v>2.5987386406859242E-5</c:v>
                </c:pt>
                <c:pt idx="47">
                  <c:v>2.2178884623660596E-5</c:v>
                </c:pt>
                <c:pt idx="48">
                  <c:v>1.8928531238443449E-5</c:v>
                </c:pt>
                <c:pt idx="49">
                  <c:v>1.6154526394692515E-5</c:v>
                </c:pt>
                <c:pt idx="50">
                  <c:v>1.3787058850685903E-5</c:v>
                </c:pt>
                <c:pt idx="51">
                  <c:v>1.1766548822543905E-5</c:v>
                </c:pt>
                <c:pt idx="52">
                  <c:v>1.0042148397473624E-5</c:v>
                </c:pt>
                <c:pt idx="53">
                  <c:v>8.5704617588305496E-6</c:v>
                </c:pt>
                <c:pt idx="54">
                  <c:v>7.314452991227465E-6</c:v>
                </c:pt>
                <c:pt idx="55">
                  <c:v>6.2425139762287843E-6</c:v>
                </c:pt>
                <c:pt idx="56">
                  <c:v>5.3276688955039407E-6</c:v>
                </c:pt>
                <c:pt idx="57">
                  <c:v>4.5468953378373556E-6</c:v>
                </c:pt>
                <c:pt idx="58">
                  <c:v>3.8805448983418587E-6</c:v>
                </c:pt>
                <c:pt idx="59">
                  <c:v>3.3118487006352483E-6</c:v>
                </c:pt>
                <c:pt idx="60">
                  <c:v>2.8264953874061636E-6</c:v>
                </c:pt>
                <c:pt idx="61">
                  <c:v>2.4122709615172502E-6</c:v>
                </c:pt>
                <c:pt idx="62">
                  <c:v>2.0587514091452754E-6</c:v>
                </c:pt>
                <c:pt idx="63">
                  <c:v>1.7570403730394231E-6</c:v>
                </c:pt>
                <c:pt idx="64">
                  <c:v>1.4995452703973973E-6</c:v>
                </c:pt>
                <c:pt idx="65">
                  <c:v>1.2797862208608877E-6</c:v>
                </c:pt>
                <c:pt idx="66">
                  <c:v>1.0922329781507643E-6</c:v>
                </c:pt>
                <c:pt idx="67">
                  <c:v>9.3216575913883911E-7</c:v>
                </c:pt>
                <c:pt idx="68">
                  <c:v>7.9555647017697135E-7</c:v>
                </c:pt>
                <c:pt idx="69">
                  <c:v>6.7896733686114681E-7</c:v>
                </c:pt>
                <c:pt idx="70">
                  <c:v>5.7946439481777096E-7</c:v>
                </c:pt>
                <c:pt idx="71">
                  <c:v>4.9454365304787965E-7</c:v>
                </c:pt>
                <c:pt idx="72">
                  <c:v>4.2206808308064066E-7</c:v>
                </c:pt>
                <c:pt idx="73">
                  <c:v>3.6021383866138119E-7</c:v>
                </c:pt>
                <c:pt idx="74">
                  <c:v>3.0742435936571359E-7</c:v>
                </c:pt>
                <c:pt idx="75">
                  <c:v>2.6237120023699431E-7</c:v>
                </c:pt>
                <c:pt idx="76">
                  <c:v>2.2392059980057728E-7</c:v>
                </c:pt>
                <c:pt idx="77">
                  <c:v>1.9110494981296077E-7</c:v>
                </c:pt>
                <c:pt idx="78">
                  <c:v>1.6309844681667619E-7</c:v>
                </c:pt>
                <c:pt idx="79">
                  <c:v>1.3919630704367402E-7</c:v>
                </c:pt>
                <c:pt idx="80">
                  <c:v>1.1879703590390439E-7</c:v>
                </c:pt>
                <c:pt idx="81">
                  <c:v>1.0138728560917272E-7</c:v>
                </c:pt>
                <c:pt idx="82">
                  <c:v>8.6528940767157675E-8</c:v>
                </c:pt>
                <c:pt idx="83">
                  <c:v>7.3848091834214189E-8</c:v>
                </c:pt>
                <c:pt idx="84">
                  <c:v>6.302562670420169E-8</c:v>
                </c:pt>
                <c:pt idx="85">
                  <c:v>5.378919738204664E-8</c:v>
                </c:pt>
                <c:pt idx="86">
                  <c:v>4.5906370429390362E-8</c:v>
                </c:pt>
                <c:pt idx="87">
                  <c:v>3.9178774482032127E-8</c:v>
                </c:pt>
                <c:pt idx="88">
                  <c:v>3.3437110679668057E-8</c:v>
                </c:pt>
                <c:pt idx="89">
                  <c:v>2.8536889642515486E-8</c:v>
                </c:pt>
                <c:pt idx="90">
                  <c:v>2.435479793473642E-8</c:v>
                </c:pt>
                <c:pt idx="91">
                  <c:v>2.0785593144363939E-8</c:v>
                </c:pt>
                <c:pt idx="92">
                  <c:v>1.7739456990577755E-8</c:v>
                </c:pt>
                <c:pt idx="93">
                  <c:v>1.5139733061652275E-8</c:v>
                </c:pt>
                <c:pt idx="94">
                  <c:v>1.2920999450309684E-8</c:v>
                </c:pt>
                <c:pt idx="95">
                  <c:v>1.1027422141388732E-8</c:v>
                </c:pt>
                <c:pt idx="96">
                  <c:v>9.4113494454301898E-9</c:v>
                </c:pt>
                <c:pt idx="97">
                  <c:v>8.0321125846769571E-9</c:v>
                </c:pt>
                <c:pt idx="98">
                  <c:v>6.8550037546451233E-9</c:v>
                </c:pt>
                <c:pt idx="99">
                  <c:v>5.8504001768991687E-9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3F-4204-B2AD-C0CE25875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4374488"/>
        <c:axId val="1"/>
      </c:scatterChart>
      <c:valAx>
        <c:axId val="454374488"/>
        <c:scaling>
          <c:orientation val="minMax"/>
          <c:max val="1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Trimestres</a:t>
                </a:r>
              </a:p>
            </c:rich>
          </c:tx>
          <c:layout>
            <c:manualLayout>
              <c:xMode val="edge"/>
              <c:yMode val="edge"/>
              <c:x val="0.41521294644799228"/>
              <c:y val="0.87159086719511236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crossBetween val="midCat"/>
        <c:majorUnit val="20"/>
      </c:valAx>
      <c:valAx>
        <c:axId val="1"/>
        <c:scaling>
          <c:orientation val="minMax"/>
        </c:scaling>
        <c:delete val="0"/>
        <c:axPos val="l"/>
        <c:majorGridlines/>
        <c:numFmt formatCode="0.00%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5437448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984251969" l="0.78740157499999996" r="0.78740157499999996" t="0.984251969" header="0.51200000000000001" footer="0.51200000000000001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6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56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0050" cy="60579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541A83D-EDDB-4AA6-903C-861531E9402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0050" cy="60579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3B0340B-B86B-442F-B4EC-EC9E10C7228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7937</xdr:colOff>
      <xdr:row>0</xdr:row>
      <xdr:rowOff>0</xdr:rowOff>
    </xdr:from>
    <xdr:to>
      <xdr:col>10</xdr:col>
      <xdr:colOff>247376</xdr:colOff>
      <xdr:row>10</xdr:row>
      <xdr:rowOff>133350</xdr:rowOff>
    </xdr:to>
    <xdr:graphicFrame macro="">
      <xdr:nvGraphicFramePr>
        <xdr:cNvPr id="1444" name="Chart 2">
          <a:extLst>
            <a:ext uri="{FF2B5EF4-FFF2-40B4-BE49-F238E27FC236}">
              <a16:creationId xmlns:a16="http://schemas.microsoft.com/office/drawing/2014/main" id="{1C9AA5F6-6073-41C6-905F-CB33573420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919636</xdr:colOff>
      <xdr:row>21</xdr:row>
      <xdr:rowOff>68881</xdr:rowOff>
    </xdr:from>
    <xdr:to>
      <xdr:col>10</xdr:col>
      <xdr:colOff>252249</xdr:colOff>
      <xdr:row>32</xdr:row>
      <xdr:rowOff>27606</xdr:rowOff>
    </xdr:to>
    <xdr:graphicFrame macro="">
      <xdr:nvGraphicFramePr>
        <xdr:cNvPr id="1445" name="Chart 3">
          <a:extLst>
            <a:ext uri="{FF2B5EF4-FFF2-40B4-BE49-F238E27FC236}">
              <a16:creationId xmlns:a16="http://schemas.microsoft.com/office/drawing/2014/main" id="{A95A6A4B-1701-4872-9D12-5CCA7EDDAD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1477</xdr:colOff>
      <xdr:row>10</xdr:row>
      <xdr:rowOff>114318</xdr:rowOff>
    </xdr:from>
    <xdr:to>
      <xdr:col>10</xdr:col>
      <xdr:colOff>251664</xdr:colOff>
      <xdr:row>21</xdr:row>
      <xdr:rowOff>88917</xdr:rowOff>
    </xdr:to>
    <xdr:graphicFrame macro="">
      <xdr:nvGraphicFramePr>
        <xdr:cNvPr id="1446" name="Chart 4">
          <a:extLst>
            <a:ext uri="{FF2B5EF4-FFF2-40B4-BE49-F238E27FC236}">
              <a16:creationId xmlns:a16="http://schemas.microsoft.com/office/drawing/2014/main" id="{8DEC7282-9B74-47AE-BA95-2AC784887F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250423</xdr:colOff>
      <xdr:row>10</xdr:row>
      <xdr:rowOff>114007</xdr:rowOff>
    </xdr:from>
    <xdr:to>
      <xdr:col>14</xdr:col>
      <xdr:colOff>61510</xdr:colOff>
      <xdr:row>21</xdr:row>
      <xdr:rowOff>89155</xdr:rowOff>
    </xdr:to>
    <xdr:graphicFrame macro="">
      <xdr:nvGraphicFramePr>
        <xdr:cNvPr id="1447" name="Chart 5">
          <a:extLst>
            <a:ext uri="{FF2B5EF4-FFF2-40B4-BE49-F238E27FC236}">
              <a16:creationId xmlns:a16="http://schemas.microsoft.com/office/drawing/2014/main" id="{2894A80E-9099-4C20-BA24-A62120BA11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15219</xdr:colOff>
      <xdr:row>10</xdr:row>
      <xdr:rowOff>126069</xdr:rowOff>
    </xdr:from>
    <xdr:to>
      <xdr:col>17</xdr:col>
      <xdr:colOff>446782</xdr:colOff>
      <xdr:row>21</xdr:row>
      <xdr:rowOff>94866</xdr:rowOff>
    </xdr:to>
    <xdr:graphicFrame macro="">
      <xdr:nvGraphicFramePr>
        <xdr:cNvPr id="1448" name="Chart 8">
          <a:extLst>
            <a:ext uri="{FF2B5EF4-FFF2-40B4-BE49-F238E27FC236}">
              <a16:creationId xmlns:a16="http://schemas.microsoft.com/office/drawing/2014/main" id="{1D90A99E-2A07-4CC5-9681-9435C1E0F4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266684</xdr:colOff>
      <xdr:row>21</xdr:row>
      <xdr:rowOff>66002</xdr:rowOff>
    </xdr:from>
    <xdr:to>
      <xdr:col>14</xdr:col>
      <xdr:colOff>0</xdr:colOff>
      <xdr:row>32</xdr:row>
      <xdr:rowOff>7939</xdr:rowOff>
    </xdr:to>
    <xdr:graphicFrame macro="">
      <xdr:nvGraphicFramePr>
        <xdr:cNvPr id="1449" name="Chart 9">
          <a:extLst>
            <a:ext uri="{FF2B5EF4-FFF2-40B4-BE49-F238E27FC236}">
              <a16:creationId xmlns:a16="http://schemas.microsoft.com/office/drawing/2014/main" id="{C53AFF94-F6F8-43F4-B142-70DC492B2D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242888</xdr:colOff>
      <xdr:row>0</xdr:row>
      <xdr:rowOff>0</xdr:rowOff>
    </xdr:from>
    <xdr:to>
      <xdr:col>14</xdr:col>
      <xdr:colOff>34925</xdr:colOff>
      <xdr:row>10</xdr:row>
      <xdr:rowOff>149225</xdr:rowOff>
    </xdr:to>
    <xdr:graphicFrame macro="">
      <xdr:nvGraphicFramePr>
        <xdr:cNvPr id="1450" name="Chart 10">
          <a:extLst>
            <a:ext uri="{FF2B5EF4-FFF2-40B4-BE49-F238E27FC236}">
              <a16:creationId xmlns:a16="http://schemas.microsoft.com/office/drawing/2014/main" id="{FF1FF77A-5CE2-4B85-BC27-D0BE8397D0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17462</xdr:colOff>
      <xdr:row>0</xdr:row>
      <xdr:rowOff>0</xdr:rowOff>
    </xdr:from>
    <xdr:to>
      <xdr:col>17</xdr:col>
      <xdr:colOff>436561</xdr:colOff>
      <xdr:row>10</xdr:row>
      <xdr:rowOff>149225</xdr:rowOff>
    </xdr:to>
    <xdr:graphicFrame macro="">
      <xdr:nvGraphicFramePr>
        <xdr:cNvPr id="1451" name="Chart 11">
          <a:extLst>
            <a:ext uri="{FF2B5EF4-FFF2-40B4-BE49-F238E27FC236}">
              <a16:creationId xmlns:a16="http://schemas.microsoft.com/office/drawing/2014/main" id="{57214054-4B15-4608-92A7-73BF981FE0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8"/>
  <sheetViews>
    <sheetView tabSelected="1" workbookViewId="0">
      <selection activeCell="B5" sqref="B5"/>
    </sheetView>
  </sheetViews>
  <sheetFormatPr baseColWidth="10" defaultColWidth="9" defaultRowHeight="13"/>
  <sheetData>
    <row r="3" spans="2:3" ht="14.5">
      <c r="B3" s="28" t="s">
        <v>68</v>
      </c>
    </row>
    <row r="5" spans="2:3" ht="14.5">
      <c r="B5" s="28" t="s">
        <v>85</v>
      </c>
    </row>
    <row r="6" spans="2:3" ht="14.5">
      <c r="B6" s="28" t="s">
        <v>69</v>
      </c>
    </row>
    <row r="8" spans="2:3" ht="14.5">
      <c r="B8" s="28" t="s">
        <v>70</v>
      </c>
    </row>
    <row r="10" spans="2:3" ht="14.5">
      <c r="B10" s="28" t="s">
        <v>73</v>
      </c>
    </row>
    <row r="11" spans="2:3" ht="14.5">
      <c r="B11" s="19" t="s">
        <v>52</v>
      </c>
      <c r="C11" s="28" t="s">
        <v>76</v>
      </c>
    </row>
    <row r="12" spans="2:3" ht="14.5">
      <c r="C12" s="28" t="s">
        <v>77</v>
      </c>
    </row>
    <row r="13" spans="2:3" ht="14.5">
      <c r="C13" s="28" t="s">
        <v>74</v>
      </c>
    </row>
    <row r="14" spans="2:3" ht="14.5">
      <c r="B14" s="29" t="s">
        <v>75</v>
      </c>
      <c r="C14" s="28" t="s">
        <v>78</v>
      </c>
    </row>
    <row r="15" spans="2:3" ht="14.5">
      <c r="C15" s="28" t="s">
        <v>79</v>
      </c>
    </row>
    <row r="16" spans="2:3" ht="14.5">
      <c r="B16" s="30" t="s">
        <v>80</v>
      </c>
      <c r="C16" s="28" t="s">
        <v>81</v>
      </c>
    </row>
    <row r="17" spans="2:12" ht="14.5">
      <c r="B17" s="29" t="s">
        <v>82</v>
      </c>
      <c r="C17" s="28" t="s">
        <v>55</v>
      </c>
    </row>
    <row r="18" spans="2:12" ht="14.5">
      <c r="B18" s="28" t="s">
        <v>83</v>
      </c>
      <c r="C18" s="28"/>
      <c r="D18" s="28"/>
      <c r="E18" s="28"/>
      <c r="F18" s="28"/>
      <c r="G18" s="32"/>
      <c r="H18" s="28" t="s">
        <v>84</v>
      </c>
      <c r="I18" s="28"/>
      <c r="J18" s="28"/>
      <c r="K18" s="28"/>
      <c r="L18" s="28"/>
    </row>
  </sheetData>
  <phoneticPr fontId="2"/>
  <pageMargins left="0.78740157499999996" right="0.78740157499999996" top="0.984251969" bottom="0.984251969" header="0.51200000000000001" footer="0.51200000000000001"/>
  <pageSetup paperSize="9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0"/>
  <sheetViews>
    <sheetView zoomScale="80" zoomScaleNormal="80" workbookViewId="0">
      <selection activeCell="A5" sqref="A5"/>
    </sheetView>
  </sheetViews>
  <sheetFormatPr baseColWidth="10" defaultColWidth="9" defaultRowHeight="14"/>
  <cols>
    <col min="1" max="1" width="30.7265625" style="3" customWidth="1"/>
    <col min="2" max="2" width="9" style="3"/>
    <col min="3" max="3" width="12.36328125" style="3" customWidth="1"/>
    <col min="4" max="4" width="11" style="3" customWidth="1"/>
    <col min="5" max="5" width="14.81640625" style="3" customWidth="1"/>
    <col min="6" max="6" width="10.453125" style="3" customWidth="1"/>
    <col min="7" max="7" width="13.36328125" style="3" customWidth="1"/>
    <col min="8" max="8" width="10.08984375" style="3" customWidth="1"/>
    <col min="9" max="9" width="7.36328125" style="3" customWidth="1"/>
    <col min="10" max="10" width="11.90625" style="3" customWidth="1"/>
    <col min="11" max="16384" width="9" style="3"/>
  </cols>
  <sheetData>
    <row r="1" spans="1:15">
      <c r="B1" s="1" t="s">
        <v>51</v>
      </c>
      <c r="C1" s="1"/>
      <c r="D1" s="1"/>
      <c r="E1" s="1"/>
    </row>
    <row r="2" spans="1:15">
      <c r="B2" s="1" t="s">
        <v>0</v>
      </c>
      <c r="C2" s="1"/>
      <c r="D2" s="1" t="s">
        <v>1</v>
      </c>
      <c r="E2" s="1"/>
    </row>
    <row r="3" spans="1:15">
      <c r="A3" s="14" t="s">
        <v>53</v>
      </c>
      <c r="B3" s="19" t="s">
        <v>3</v>
      </c>
      <c r="C3" s="17">
        <v>0.33300000000000002</v>
      </c>
      <c r="D3" s="16" t="s">
        <v>5</v>
      </c>
      <c r="E3" s="22">
        <f>($C$3/((1/$C$4)-1+$C$6))^(1/(1-$C$3))</f>
        <v>36.729265193023252</v>
      </c>
      <c r="F3" s="3" t="s">
        <v>57</v>
      </c>
      <c r="I3" s="4"/>
      <c r="J3" s="4"/>
      <c r="K3" s="4"/>
      <c r="L3" s="4"/>
      <c r="M3" s="4"/>
      <c r="N3" s="4"/>
      <c r="O3" s="4"/>
    </row>
    <row r="4" spans="1:15">
      <c r="A4" s="3" t="s">
        <v>54</v>
      </c>
      <c r="B4" s="19" t="s">
        <v>4</v>
      </c>
      <c r="C4" s="18">
        <v>0.99</v>
      </c>
      <c r="D4" s="16" t="s">
        <v>2</v>
      </c>
      <c r="E4" s="23">
        <f>((1-$C$3)*$E$3^$C$3)/(($E$3^$C$3-$C$6*$E$3)*$C$5+(1-$C$3)*$E$3^$C$3)</f>
        <v>0.17636265228077325</v>
      </c>
      <c r="F4" s="3" t="s">
        <v>58</v>
      </c>
      <c r="I4" s="4"/>
      <c r="J4" s="4"/>
      <c r="K4" s="4"/>
      <c r="L4" s="4"/>
      <c r="M4" s="5"/>
      <c r="N4" s="4"/>
      <c r="O4" s="4"/>
    </row>
    <row r="5" spans="1:15">
      <c r="A5" s="3" t="s">
        <v>55</v>
      </c>
      <c r="B5" s="19" t="s">
        <v>67</v>
      </c>
      <c r="C5" s="17">
        <v>4</v>
      </c>
      <c r="D5" s="16" t="s">
        <v>6</v>
      </c>
      <c r="E5" s="23">
        <f>((1-$C$3)*$E$3^$C$3*(1-$E$4))/$C$5</f>
        <v>0.45598541312187768</v>
      </c>
      <c r="F5" s="3" t="s">
        <v>59</v>
      </c>
      <c r="I5" s="4"/>
      <c r="J5" s="4"/>
      <c r="K5" s="4"/>
      <c r="L5" s="4"/>
      <c r="M5" s="6"/>
      <c r="N5" s="4"/>
      <c r="O5" s="4"/>
    </row>
    <row r="6" spans="1:15">
      <c r="A6" s="3" t="s">
        <v>72</v>
      </c>
      <c r="B6" s="19" t="s">
        <v>71</v>
      </c>
      <c r="C6" s="17">
        <v>0.02</v>
      </c>
      <c r="D6" s="16" t="s">
        <v>7</v>
      </c>
      <c r="E6" s="24">
        <f>($E$4*$E$3^$C$3-$E$5)/$C$6</f>
        <v>6.4776706257654695</v>
      </c>
      <c r="F6" s="3" t="s">
        <v>60</v>
      </c>
      <c r="I6" s="7"/>
      <c r="J6" s="4"/>
      <c r="K6" s="4"/>
      <c r="L6" s="4"/>
      <c r="M6" s="4"/>
      <c r="N6" s="4"/>
      <c r="O6" s="4"/>
    </row>
    <row r="7" spans="1:15">
      <c r="A7" s="3" t="s">
        <v>56</v>
      </c>
      <c r="B7" s="19" t="s">
        <v>52</v>
      </c>
      <c r="C7" s="17">
        <v>0.5</v>
      </c>
      <c r="D7" s="19" t="s">
        <v>61</v>
      </c>
      <c r="E7" s="20">
        <v>2</v>
      </c>
      <c r="F7" s="21" t="s">
        <v>62</v>
      </c>
      <c r="G7" s="21"/>
      <c r="I7" s="7"/>
      <c r="J7" s="4"/>
      <c r="K7" s="4"/>
      <c r="L7" s="4"/>
      <c r="M7" s="4"/>
      <c r="N7" s="4"/>
      <c r="O7" s="4"/>
    </row>
    <row r="8" spans="1:15">
      <c r="B8" s="15"/>
      <c r="C8" s="15"/>
      <c r="D8" s="16" t="s">
        <v>8</v>
      </c>
      <c r="E8" s="23">
        <f>$E$5+$E$6-(1-$C$6)*$E$6</f>
        <v>0.58553882563718762</v>
      </c>
      <c r="F8" s="3" t="s">
        <v>63</v>
      </c>
      <c r="I8" s="7"/>
      <c r="J8" s="4"/>
      <c r="K8" s="4"/>
      <c r="L8" s="4"/>
      <c r="M8" s="4"/>
      <c r="N8" s="4"/>
      <c r="O8" s="4"/>
    </row>
    <row r="9" spans="1:15">
      <c r="B9" s="30" t="s">
        <v>80</v>
      </c>
      <c r="C9" s="31">
        <v>0.01</v>
      </c>
      <c r="D9" s="16" t="s">
        <v>9</v>
      </c>
      <c r="E9" s="23">
        <f>$E$6-(1-$C$6)*$E$6</f>
        <v>0.1295534125153095</v>
      </c>
      <c r="F9" s="3" t="s">
        <v>64</v>
      </c>
      <c r="I9" s="7"/>
      <c r="J9" s="4"/>
      <c r="K9" s="4"/>
      <c r="L9" s="4"/>
      <c r="M9" s="4"/>
      <c r="N9" s="4"/>
      <c r="O9" s="4"/>
    </row>
    <row r="10" spans="1:15">
      <c r="B10" s="2"/>
      <c r="C10" s="2"/>
      <c r="D10" s="16" t="s">
        <v>10</v>
      </c>
      <c r="E10" s="23">
        <f>(1-$C$3)*$E$7*$E$6^$C$3*$E$4^(-$C$3)</f>
        <v>4.4289920983750291</v>
      </c>
      <c r="F10" s="3" t="s">
        <v>65</v>
      </c>
      <c r="I10" s="7"/>
      <c r="J10" s="4"/>
      <c r="K10" s="4"/>
      <c r="L10" s="4"/>
      <c r="M10" s="4"/>
      <c r="N10" s="4"/>
      <c r="O10" s="4"/>
    </row>
    <row r="11" spans="1:15">
      <c r="B11" s="2"/>
      <c r="C11" s="2"/>
      <c r="D11" s="16" t="s">
        <v>11</v>
      </c>
      <c r="E11" s="25">
        <f>$C$3*$E$7*$E$6^($C$3-1)*$E$4^(1-$C$3)-$C$6</f>
        <v>4.0202020202020336E-2</v>
      </c>
      <c r="F11" s="3" t="s">
        <v>66</v>
      </c>
      <c r="I11" s="7"/>
      <c r="J11" s="4"/>
      <c r="K11" s="4"/>
      <c r="L11" s="4"/>
      <c r="M11" s="4"/>
      <c r="N11" s="4"/>
      <c r="O11" s="4"/>
    </row>
    <row r="12" spans="1:15">
      <c r="I12" s="7"/>
      <c r="J12" s="4"/>
      <c r="K12" s="4"/>
      <c r="L12" s="4"/>
      <c r="M12" s="4"/>
      <c r="N12" s="4"/>
      <c r="O12" s="4"/>
    </row>
    <row r="13" spans="1:15">
      <c r="B13" s="26" t="s">
        <v>12</v>
      </c>
      <c r="C13" s="27">
        <f>-1/$E$5</f>
        <v>-2.1930526091910658</v>
      </c>
      <c r="D13" s="26" t="s">
        <v>13</v>
      </c>
      <c r="E13" s="26">
        <f>$C$14/$C$13</f>
        <v>1.2057483902000128</v>
      </c>
      <c r="F13" s="26" t="s">
        <v>14</v>
      </c>
      <c r="G13" s="26">
        <f>$E$14</f>
        <v>-1.8837613936604058E-2</v>
      </c>
      <c r="I13" s="7"/>
      <c r="J13" s="4"/>
      <c r="K13" s="4"/>
      <c r="L13" s="4"/>
      <c r="M13" s="4"/>
      <c r="N13" s="4"/>
      <c r="O13" s="4"/>
    </row>
    <row r="14" spans="1:15">
      <c r="B14" s="26" t="s">
        <v>15</v>
      </c>
      <c r="C14" s="27">
        <f>-1*$C$4*(1-$C$6+$C$3*$E$7*$E$6^($C$3-1)*$E$4^(1-$C$3))/$E$5-($C$4*(1-$C$3)*$C$3*$E$7*$E$6^($C$3-1)*$E$4^(1-$C$3)/$E$5)/($C$3*(1-$C$3)*$E$7*$E$6^($C$3)*$E$4^(-$C$3)/$E$5-$C$5*$E$4/(1-$E$4)^2)*(1-$C$3)*$E$7*$E$6^($C$3)*$E$4^(-$C$3)/$E$5</f>
        <v>-2.6442696531560652</v>
      </c>
      <c r="D14" s="26" t="s">
        <v>16</v>
      </c>
      <c r="E14" s="26">
        <f>$C$15/$C$13</f>
        <v>-1.8837613936604058E-2</v>
      </c>
      <c r="F14" s="26" t="s">
        <v>17</v>
      </c>
      <c r="G14" s="26">
        <f>$E$14</f>
        <v>-1.8837613936604058E-2</v>
      </c>
      <c r="I14" s="9"/>
      <c r="J14" s="4"/>
      <c r="K14" s="4"/>
      <c r="L14" s="4"/>
      <c r="M14" s="4"/>
      <c r="N14" s="4"/>
      <c r="O14" s="4"/>
    </row>
    <row r="15" spans="1:15">
      <c r="B15" s="26" t="s">
        <v>18</v>
      </c>
      <c r="C15" s="27">
        <f>$C$4*($C$3-1)*$C$3*$E$7*$E$6^($C$3-1)*$E$4^(1-$C$3)/$E$5+($C$4*(1-$C$3)*$C$3*$E$7*$E$6^($C$3-1)*$E$4^(1-$C$3)/$E$5)/($C$3*(1-$C$3)*$E$7*$E$6^($C$3)*$E$4^(-$C$3)/$E$5-$C$5*$E$4/(1-$E$4)^2)*$C$3*(1-$C$3)*$E$7*$E$6^($C$3)*$E$4^(-$C$3)/$E$5</f>
        <v>4.1311878394603513E-2</v>
      </c>
      <c r="D15" s="26" t="s">
        <v>19</v>
      </c>
      <c r="E15" s="26">
        <f>$C$16/$C$13</f>
        <v>-0.23554839020001261</v>
      </c>
      <c r="F15" s="26" t="s">
        <v>20</v>
      </c>
      <c r="G15" s="26">
        <f>($E$14*$E$18-$E$15*($E$17-$E$25))/(($E$13-$E$25)*($E$16-$E$25)-$E$14*$E$16)</f>
        <v>-0.22473622786740582</v>
      </c>
    </row>
    <row r="16" spans="1:15">
      <c r="B16" s="26" t="s">
        <v>21</v>
      </c>
      <c r="C16" s="27">
        <f>$C$4*$C$3*$E$7*$E$6^($C$3-1)*$E$4^(1-$C$3)/$E$5+(1/$E$5)*$C$4*(1-$C$3)*$C$3*$E$7*$E$6^($C$3-1)*$E$4^(1-$C$3)/($C$3*(1-$C$3)*$E$7*$E$6^($C$3)*$E$4^(-$C$3)/$E$5-$C$5*$E$4/(1-$E$4)^2)*(1-$C$3)*$E$7*$E$6^($C$3)*$E$4^(-$C$3)/$E$5</f>
        <v>0.51657001171889294</v>
      </c>
      <c r="D16" s="26" t="s">
        <v>22</v>
      </c>
      <c r="E16" s="26">
        <f>-1*$C$17*$C$14/($C$13*$C$18)</f>
        <v>0.61321869739477575</v>
      </c>
      <c r="F16" s="26" t="s">
        <v>23</v>
      </c>
      <c r="G16" s="26">
        <f>$E$23-$E$13</f>
        <v>-0.33942205233750011</v>
      </c>
    </row>
    <row r="17" spans="2:21">
      <c r="B17" s="26" t="s">
        <v>24</v>
      </c>
      <c r="C17" s="27">
        <f>$E$5+(1-$C$3)*$E$7*$E$6^$C$3*$E$4^(1-$C$3)/($C$3*(1-$C$3)*$E$7*$E$6^($C$3)*$E$4^(-$C$3)/$E$5-$C$5*$E$4/(1-$E$4)^2)*(1-$C$3)*$E$7*$E$6^($C$3)*$E$4^(-$C$3)/$E$5</f>
        <v>3.9131872175000186</v>
      </c>
      <c r="D17" s="26" t="s">
        <v>25</v>
      </c>
      <c r="E17" s="26">
        <f>-1*$C$17*$C$15/($C$13*$C$18)+$C$20/$C$18</f>
        <v>0.83229326016270622</v>
      </c>
      <c r="F17" s="26" t="s">
        <v>26</v>
      </c>
      <c r="G17" s="26">
        <f>$E$24-$E$13</f>
        <v>-3.4033077699806347E-2</v>
      </c>
    </row>
    <row r="18" spans="2:21">
      <c r="B18" s="26" t="s">
        <v>27</v>
      </c>
      <c r="C18" s="27">
        <f>-$E$6/$C$4-(1-$C$3)*$E$7*$E$6^$C$3*$E$4^(1-$C$3)/($C$3*(1-$C$3)*$E$7*$E$6^($C$3)*$E$4^(-$C$3)/$E$5-$C$5*$E$4/(1-$E$4)^2)*$C$3*(1-$C$3)*$E$7*$E$6^($C$3)*$E$4^(-$C$3)/$E$5</f>
        <v>-7.6943498430452646</v>
      </c>
      <c r="D18" s="26" t="s">
        <v>28</v>
      </c>
      <c r="E18" s="26">
        <f>-1*$C$17*$C$16/($C$13*$C$18)-$C$19*$C$22/($C$18*$C$21)</f>
        <v>-1.3228283179947096</v>
      </c>
      <c r="F18" s="26" t="s">
        <v>29</v>
      </c>
      <c r="G18" s="26">
        <f>($E$16*$E$15-$E$18*($E$13-$E$25))/(($E$13-$E$25)*($E$16-$E$25)-$E$14*$E$16)</f>
        <v>-1.0737609888051389</v>
      </c>
    </row>
    <row r="19" spans="2:21">
      <c r="B19" s="26" t="s">
        <v>30</v>
      </c>
      <c r="C19" s="27">
        <f>-1*$E$7*$E$6^($C$3)*$E$4^(1-$C$3)-(1-$C$3)*$E$7*$E$6^$C$3*$E$4^(1-$C$3)/($C$3*(1-$C$3)*$E$7*$E$6^($C$3)*$E$4^(-$C$3)/$E$5-$C$5*$E$4/(1-$E$4)^2)*(1-$C$3)*$E$7*$E$6^$C$3*$E$4^(-$C$3)/$E$5</f>
        <v>-4.6282794556525149</v>
      </c>
      <c r="D19" s="26" t="s">
        <v>31</v>
      </c>
      <c r="E19" s="26">
        <f>$C$22/$C$21</f>
        <v>2</v>
      </c>
      <c r="F19" s="26"/>
      <c r="G19" s="26"/>
    </row>
    <row r="20" spans="2:21">
      <c r="B20" s="26" t="s">
        <v>32</v>
      </c>
      <c r="C20" s="27">
        <f>-$E$6</f>
        <v>-6.4776706257654695</v>
      </c>
      <c r="D20" s="26"/>
      <c r="E20" s="26"/>
      <c r="F20" s="26"/>
      <c r="G20" s="26"/>
    </row>
    <row r="21" spans="2:21">
      <c r="B21" s="26" t="s">
        <v>33</v>
      </c>
      <c r="C21" s="27">
        <f>-$C$7</f>
        <v>-0.5</v>
      </c>
      <c r="D21" s="26"/>
      <c r="E21" s="26"/>
      <c r="F21" s="27"/>
      <c r="G21" s="27"/>
    </row>
    <row r="22" spans="2:21">
      <c r="B22" s="26" t="s">
        <v>34</v>
      </c>
      <c r="C22" s="27">
        <f>-1</f>
        <v>-1</v>
      </c>
      <c r="D22" s="27"/>
      <c r="E22" s="27"/>
      <c r="F22" s="27"/>
      <c r="G22" s="27"/>
    </row>
    <row r="23" spans="2:21">
      <c r="B23" s="26"/>
      <c r="C23" s="26"/>
      <c r="D23" s="26" t="s">
        <v>35</v>
      </c>
      <c r="E23" s="27">
        <f>($E$13+$E$17-SQRT(($E$13+$E$17)^2-4*($E$13*$E$17-$E$14*$E$16)))/2</f>
        <v>0.86632633786251267</v>
      </c>
      <c r="F23" s="26" t="s">
        <v>36</v>
      </c>
      <c r="G23" s="27">
        <f>1/($C$3*(1-$C$3)*$E$7*$E$6^$C$3*$E$4^(-$C$3)/$E$5-$C$5*$E$4/(1-$E$4)^2)*(-1)*(1-$C$3)*$E$7*$E$6^($C$3)*$E$4^(-$C$3)/$E$5</f>
        <v>-4.4260182878362508</v>
      </c>
    </row>
    <row r="24" spans="2:21">
      <c r="B24" s="26"/>
      <c r="C24" s="26"/>
      <c r="D24" s="26" t="s">
        <v>37</v>
      </c>
      <c r="E24" s="27">
        <f>($E$13+$E$17+SQRT(($E$13+$E$17)^2-4*($E$13*$E$17-$E$14*$E$16)))/2</f>
        <v>1.1717153125002064</v>
      </c>
      <c r="F24" s="26" t="s">
        <v>38</v>
      </c>
      <c r="G24" s="27">
        <f>1/($C$3*(1-$C$3)*$E$7*$E$6^$C$3*$E$4^(-$C$3)/$E$5-$C$5*$E$4/(1-$E$4)^2)*$C$3*(1-$C$3)*$E$7*$E$6^($C$3)*$E$4^(-$C$3)/$E$5</f>
        <v>1.4738640898494715</v>
      </c>
    </row>
    <row r="25" spans="2:21">
      <c r="B25" s="27"/>
      <c r="C25" s="27"/>
      <c r="D25" s="26" t="s">
        <v>39</v>
      </c>
      <c r="E25" s="27">
        <f>$E$19</f>
        <v>2</v>
      </c>
      <c r="F25" s="26" t="s">
        <v>40</v>
      </c>
      <c r="G25" s="27">
        <f>1/($C$3*(1-$C$3)*$E$7*$E$6^$C$3*$E$4^(-$C$3)/$E$5-$C$5*$E$4/(1-$E$4)^2)*(1-$C$3)*$E$6^$C$3*$E$4^(-$C$3)/$E$5</f>
        <v>2.2130091439181254</v>
      </c>
    </row>
    <row r="26" spans="2:21">
      <c r="B26" s="10"/>
      <c r="C26" s="10"/>
      <c r="D26" s="8"/>
      <c r="I26" s="8"/>
    </row>
    <row r="27" spans="2:21">
      <c r="B27" s="11"/>
      <c r="C27" s="12"/>
      <c r="D27" s="12"/>
      <c r="E27" s="12"/>
      <c r="F27" s="12"/>
      <c r="G27" s="12"/>
      <c r="H27" s="12"/>
      <c r="I27" s="8"/>
      <c r="J27" s="12"/>
    </row>
    <row r="28" spans="2:21">
      <c r="B28" s="10"/>
      <c r="C28" s="10"/>
      <c r="D28" s="10"/>
      <c r="E28" s="10"/>
      <c r="M28" s="13"/>
      <c r="N28" s="13"/>
      <c r="O28" s="13"/>
      <c r="P28" s="13"/>
      <c r="Q28" s="13"/>
      <c r="R28" s="13"/>
      <c r="S28" s="13"/>
      <c r="T28" s="13"/>
      <c r="U28" s="13"/>
    </row>
    <row r="29" spans="2:21">
      <c r="B29" s="2" t="s">
        <v>41</v>
      </c>
      <c r="C29" s="2" t="s">
        <v>42</v>
      </c>
      <c r="D29" s="2" t="s">
        <v>43</v>
      </c>
      <c r="E29" s="2" t="s">
        <v>44</v>
      </c>
      <c r="F29" s="2" t="s">
        <v>45</v>
      </c>
      <c r="G29" s="2" t="s">
        <v>46</v>
      </c>
      <c r="H29" s="2" t="s">
        <v>47</v>
      </c>
      <c r="I29" s="2" t="s">
        <v>48</v>
      </c>
      <c r="J29" s="2" t="s">
        <v>49</v>
      </c>
      <c r="K29" s="2" t="s">
        <v>50</v>
      </c>
      <c r="M29" s="13"/>
      <c r="N29" s="13"/>
      <c r="O29" s="13"/>
      <c r="P29" s="13"/>
      <c r="Q29" s="13"/>
      <c r="R29" s="13"/>
      <c r="S29" s="13"/>
      <c r="T29" s="13"/>
      <c r="U29" s="13"/>
    </row>
    <row r="30" spans="2:21">
      <c r="B30" s="27">
        <v>0</v>
      </c>
      <c r="C30" s="27">
        <v>0</v>
      </c>
      <c r="D30" s="27">
        <v>0</v>
      </c>
      <c r="E30" s="27">
        <f>0</f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f>E31-(1-$C$6)*E30</f>
        <v>0</v>
      </c>
    </row>
    <row r="31" spans="2:21">
      <c r="B31" s="26">
        <f>B30+1</f>
        <v>1</v>
      </c>
      <c r="C31" s="27">
        <v>0</v>
      </c>
      <c r="D31" s="26">
        <f>$C$7*D30+C31</f>
        <v>0</v>
      </c>
      <c r="E31" s="26">
        <f>($C$17*F30+$C$18*E30+$C$19*D30)/$C$20</f>
        <v>0</v>
      </c>
      <c r="F31" s="26">
        <f>($G$14/$G$17)*E31+($G$15-$G$14*$G$18/$G$17)*D31</f>
        <v>0</v>
      </c>
      <c r="G31" s="27">
        <f>$G$23*F31+$G$24*E31+$G$25*D31</f>
        <v>0</v>
      </c>
      <c r="H31" s="27">
        <f>($E$5*F31+$E$6*E32-(1-$C$6)*$E$6*E31)/$E$8</f>
        <v>0</v>
      </c>
      <c r="I31" s="27">
        <f>$C$3*($E$7*D31+$E$7)*($E$6*E31+$E$6)^($C$3-1)*($E$4*G31+$E$4)^(1-$C$3)-$C$6-$E$11</f>
        <v>0</v>
      </c>
      <c r="J31" s="27">
        <f>((1-$C$3)*($E$7*D31+$E$7)*($E$6*E31+$E$6)^$C$3*($E$4*G31+$E$4)^(-$C$3)-$E$10)/$E$10</f>
        <v>0</v>
      </c>
      <c r="K31" s="27">
        <f>($E$6*E32-(1-$C$6)*$E$6*E31)/$E$9</f>
        <v>0</v>
      </c>
    </row>
    <row r="32" spans="2:21">
      <c r="B32" s="26">
        <f t="shared" ref="B32:B95" si="0">B31+1</f>
        <v>2</v>
      </c>
      <c r="C32" s="27">
        <v>0</v>
      </c>
      <c r="D32" s="26">
        <f t="shared" ref="D32:D95" si="1">$C$7*D31+C32</f>
        <v>0</v>
      </c>
      <c r="E32" s="26">
        <f t="shared" ref="E32:E95" si="2">($C$17*F31+$C$18*E31+$C$19*D31)/$C$20</f>
        <v>0</v>
      </c>
      <c r="F32" s="26">
        <f t="shared" ref="F32:F95" si="3">($G$14/$G$17)*E32+($G$15-$G$14*$G$18/$G$17)*D32</f>
        <v>0</v>
      </c>
      <c r="G32" s="27">
        <f t="shared" ref="G32:G95" si="4">$G$23*F32+$G$24*E32+$G$25*D32</f>
        <v>0</v>
      </c>
      <c r="H32" s="27">
        <f>($E$5*F32+$E$6*E33-(1-$C$6)*$E$6*E32)/$E$8</f>
        <v>0</v>
      </c>
      <c r="I32" s="27">
        <f>$C$3*($E$7*D32+$E$7)*($E$6*E32+$E$6)^($C$3-1)*($E$4*G32+$E$4)^(1-$C$3)-$C$6-$E$11</f>
        <v>0</v>
      </c>
      <c r="J32" s="27">
        <f t="shared" ref="J32:J95" si="5">((1-$C$3)*($E$7*D32+$E$7)*($E$6*E32+$E$6)^$C$3*($E$4*G32+$E$4)^(-$C$3)-$E$10)/$E$10</f>
        <v>0</v>
      </c>
      <c r="K32" s="27">
        <f>($E$6*E33-(1-$C$6)*$E$6*E32)/$E$9</f>
        <v>0</v>
      </c>
    </row>
    <row r="33" spans="2:11">
      <c r="B33" s="26">
        <f t="shared" si="0"/>
        <v>3</v>
      </c>
      <c r="C33" s="27">
        <v>0</v>
      </c>
      <c r="D33" s="26">
        <f t="shared" si="1"/>
        <v>0</v>
      </c>
      <c r="E33" s="26">
        <f t="shared" si="2"/>
        <v>0</v>
      </c>
      <c r="F33" s="26">
        <f t="shared" si="3"/>
        <v>0</v>
      </c>
      <c r="G33" s="27">
        <f t="shared" si="4"/>
        <v>0</v>
      </c>
      <c r="H33" s="27">
        <f t="shared" ref="H33:H96" si="6">($E$5*F33+$E$6*E34-(1-$C$6)*$E$6*E33)/$E$8</f>
        <v>0</v>
      </c>
      <c r="I33" s="27">
        <f t="shared" ref="I33:I96" si="7">$C$3*($E$7*D33+$E$7)*($E$6*E33+$E$6)^($C$3-1)*($E$4*G33+$E$4)^(1-$C$3)-$C$6-$E$11</f>
        <v>0</v>
      </c>
      <c r="J33" s="27">
        <f t="shared" si="5"/>
        <v>0</v>
      </c>
      <c r="K33" s="27">
        <f t="shared" ref="K33:K96" si="8">($E$6*E34-(1-$C$6)*$E$6*E33)/$E$9</f>
        <v>0</v>
      </c>
    </row>
    <row r="34" spans="2:11">
      <c r="B34" s="26">
        <f t="shared" si="0"/>
        <v>4</v>
      </c>
      <c r="C34" s="27">
        <v>0</v>
      </c>
      <c r="D34" s="26">
        <f t="shared" si="1"/>
        <v>0</v>
      </c>
      <c r="E34" s="26">
        <f t="shared" si="2"/>
        <v>0</v>
      </c>
      <c r="F34" s="26">
        <f t="shared" si="3"/>
        <v>0</v>
      </c>
      <c r="G34" s="27">
        <f t="shared" si="4"/>
        <v>0</v>
      </c>
      <c r="H34" s="27">
        <f t="shared" si="6"/>
        <v>0</v>
      </c>
      <c r="I34" s="27">
        <f t="shared" si="7"/>
        <v>0</v>
      </c>
      <c r="J34" s="27">
        <f t="shared" si="5"/>
        <v>0</v>
      </c>
      <c r="K34" s="27">
        <f t="shared" si="8"/>
        <v>0</v>
      </c>
    </row>
    <row r="35" spans="2:11">
      <c r="B35" s="26">
        <f t="shared" si="0"/>
        <v>5</v>
      </c>
      <c r="C35" s="27">
        <v>0</v>
      </c>
      <c r="D35" s="26">
        <f t="shared" si="1"/>
        <v>0</v>
      </c>
      <c r="E35" s="26">
        <f t="shared" si="2"/>
        <v>0</v>
      </c>
      <c r="F35" s="26">
        <f t="shared" si="3"/>
        <v>0</v>
      </c>
      <c r="G35" s="27">
        <f t="shared" si="4"/>
        <v>0</v>
      </c>
      <c r="H35" s="27">
        <f t="shared" si="6"/>
        <v>0</v>
      </c>
      <c r="I35" s="27">
        <f t="shared" si="7"/>
        <v>0</v>
      </c>
      <c r="J35" s="27">
        <f t="shared" si="5"/>
        <v>0</v>
      </c>
      <c r="K35" s="27">
        <f t="shared" si="8"/>
        <v>0</v>
      </c>
    </row>
    <row r="36" spans="2:11">
      <c r="B36" s="26">
        <f t="shared" si="0"/>
        <v>6</v>
      </c>
      <c r="C36" s="27">
        <v>0</v>
      </c>
      <c r="D36" s="26">
        <f t="shared" si="1"/>
        <v>0</v>
      </c>
      <c r="E36" s="26">
        <f t="shared" si="2"/>
        <v>0</v>
      </c>
      <c r="F36" s="26">
        <f t="shared" si="3"/>
        <v>0</v>
      </c>
      <c r="G36" s="27">
        <f t="shared" si="4"/>
        <v>0</v>
      </c>
      <c r="H36" s="27">
        <f t="shared" si="6"/>
        <v>0</v>
      </c>
      <c r="I36" s="27">
        <f t="shared" si="7"/>
        <v>0</v>
      </c>
      <c r="J36" s="27">
        <f t="shared" si="5"/>
        <v>0</v>
      </c>
      <c r="K36" s="27">
        <f t="shared" si="8"/>
        <v>0</v>
      </c>
    </row>
    <row r="37" spans="2:11">
      <c r="B37" s="26">
        <f t="shared" si="0"/>
        <v>7</v>
      </c>
      <c r="C37" s="27">
        <v>0</v>
      </c>
      <c r="D37" s="26">
        <f t="shared" si="1"/>
        <v>0</v>
      </c>
      <c r="E37" s="26">
        <f t="shared" si="2"/>
        <v>0</v>
      </c>
      <c r="F37" s="26">
        <f t="shared" si="3"/>
        <v>0</v>
      </c>
      <c r="G37" s="27">
        <f t="shared" si="4"/>
        <v>0</v>
      </c>
      <c r="H37" s="27">
        <f t="shared" si="6"/>
        <v>0</v>
      </c>
      <c r="I37" s="27">
        <f t="shared" si="7"/>
        <v>0</v>
      </c>
      <c r="J37" s="27">
        <f t="shared" si="5"/>
        <v>0</v>
      </c>
      <c r="K37" s="27">
        <f t="shared" si="8"/>
        <v>0</v>
      </c>
    </row>
    <row r="38" spans="2:11">
      <c r="B38" s="26">
        <f t="shared" si="0"/>
        <v>8</v>
      </c>
      <c r="C38" s="27">
        <v>0</v>
      </c>
      <c r="D38" s="26">
        <f t="shared" si="1"/>
        <v>0</v>
      </c>
      <c r="E38" s="26">
        <f t="shared" si="2"/>
        <v>0</v>
      </c>
      <c r="F38" s="26">
        <f t="shared" si="3"/>
        <v>0</v>
      </c>
      <c r="G38" s="27">
        <f t="shared" si="4"/>
        <v>0</v>
      </c>
      <c r="H38" s="27">
        <f t="shared" si="6"/>
        <v>0</v>
      </c>
      <c r="I38" s="27">
        <f t="shared" si="7"/>
        <v>0</v>
      </c>
      <c r="J38" s="27">
        <f t="shared" si="5"/>
        <v>0</v>
      </c>
      <c r="K38" s="27">
        <f t="shared" si="8"/>
        <v>0</v>
      </c>
    </row>
    <row r="39" spans="2:11">
      <c r="B39" s="26">
        <f t="shared" si="0"/>
        <v>9</v>
      </c>
      <c r="C39" s="27">
        <v>0</v>
      </c>
      <c r="D39" s="26">
        <f t="shared" si="1"/>
        <v>0</v>
      </c>
      <c r="E39" s="26">
        <f t="shared" si="2"/>
        <v>0</v>
      </c>
      <c r="F39" s="26">
        <f t="shared" si="3"/>
        <v>0</v>
      </c>
      <c r="G39" s="27">
        <f t="shared" si="4"/>
        <v>0</v>
      </c>
      <c r="H39" s="27">
        <f t="shared" si="6"/>
        <v>0</v>
      </c>
      <c r="I39" s="27">
        <f t="shared" si="7"/>
        <v>0</v>
      </c>
      <c r="J39" s="27">
        <f t="shared" si="5"/>
        <v>0</v>
      </c>
      <c r="K39" s="27">
        <f t="shared" si="8"/>
        <v>0</v>
      </c>
    </row>
    <row r="40" spans="2:11">
      <c r="B40" s="26">
        <f t="shared" si="0"/>
        <v>10</v>
      </c>
      <c r="C40" s="27">
        <f>+C9</f>
        <v>0.01</v>
      </c>
      <c r="D40" s="26">
        <f t="shared" si="1"/>
        <v>0.01</v>
      </c>
      <c r="E40" s="26">
        <f t="shared" si="2"/>
        <v>0</v>
      </c>
      <c r="F40" s="26">
        <f t="shared" si="3"/>
        <v>3.696001159012488E-3</v>
      </c>
      <c r="G40" s="27">
        <f t="shared" si="4"/>
        <v>5.7715227175280034E-3</v>
      </c>
      <c r="H40" s="27">
        <f t="shared" si="6"/>
        <v>5.7220753285050094E-2</v>
      </c>
      <c r="I40" s="27">
        <f t="shared" si="7"/>
        <v>8.3586742148228366E-4</v>
      </c>
      <c r="J40" s="27">
        <f t="shared" si="5"/>
        <v>8.0662974178306261E-3</v>
      </c>
      <c r="K40" s="27">
        <f t="shared" si="8"/>
        <v>0.24561028109894104</v>
      </c>
    </row>
    <row r="41" spans="2:11">
      <c r="B41" s="26">
        <f t="shared" si="0"/>
        <v>11</v>
      </c>
      <c r="C41" s="27"/>
      <c r="D41" s="26">
        <f t="shared" si="1"/>
        <v>5.0000000000000001E-3</v>
      </c>
      <c r="E41" s="26">
        <f t="shared" si="2"/>
        <v>4.9122056219788246E-3</v>
      </c>
      <c r="F41" s="26">
        <f t="shared" si="3"/>
        <v>4.5669504758472281E-3</v>
      </c>
      <c r="G41" s="27">
        <f t="shared" si="4"/>
        <v>-1.9084371379603973E-3</v>
      </c>
      <c r="H41" s="27">
        <f t="shared" si="6"/>
        <v>2.3850680320013657E-2</v>
      </c>
      <c r="I41" s="27">
        <f t="shared" si="7"/>
        <v>2.6794512176131491E-5</v>
      </c>
      <c r="J41" s="27">
        <f t="shared" si="5"/>
        <v>7.2818025587193134E-3</v>
      </c>
      <c r="K41" s="27">
        <f t="shared" si="8"/>
        <v>9.1723068617649783E-2</v>
      </c>
    </row>
    <row r="42" spans="2:11">
      <c r="B42" s="26">
        <f t="shared" si="0"/>
        <v>12</v>
      </c>
      <c r="C42" s="27"/>
      <c r="D42" s="26">
        <f t="shared" si="1"/>
        <v>2.5000000000000001E-3</v>
      </c>
      <c r="E42" s="26">
        <f t="shared" si="2"/>
        <v>6.6484228818922452E-3</v>
      </c>
      <c r="F42" s="26">
        <f t="shared" si="3"/>
        <v>4.6039620211331582E-3</v>
      </c>
      <c r="G42" s="27">
        <f t="shared" si="4"/>
        <v>-5.0458255024890793E-3</v>
      </c>
      <c r="H42" s="27">
        <f t="shared" si="6"/>
        <v>7.8631790943166375E-3</v>
      </c>
      <c r="I42" s="27">
        <f t="shared" si="7"/>
        <v>-3.1804862537128387E-4</v>
      </c>
      <c r="J42" s="27">
        <f t="shared" si="5"/>
        <v>6.4084380084355992E-3</v>
      </c>
      <c r="K42" s="27">
        <f t="shared" si="8"/>
        <v>1.9334551516820966E-2</v>
      </c>
    </row>
    <row r="43" spans="2:11">
      <c r="B43" s="26">
        <f t="shared" si="0"/>
        <v>13</v>
      </c>
      <c r="C43" s="27"/>
      <c r="D43" s="26">
        <f t="shared" si="1"/>
        <v>1.25E-3</v>
      </c>
      <c r="E43" s="26">
        <f t="shared" si="2"/>
        <v>6.90214545459082E-3</v>
      </c>
      <c r="F43" s="26">
        <f t="shared" si="3"/>
        <v>4.282399597277782E-3</v>
      </c>
      <c r="G43" s="27">
        <f t="shared" si="4"/>
        <v>-6.0148931750372368E-3</v>
      </c>
      <c r="H43" s="27">
        <f t="shared" si="6"/>
        <v>4.6473968836254544E-4</v>
      </c>
      <c r="I43" s="27">
        <f t="shared" si="7"/>
        <v>-4.4162431839521454E-4</v>
      </c>
      <c r="J43" s="27">
        <f t="shared" si="5"/>
        <v>5.5641684389279343E-3</v>
      </c>
      <c r="K43" s="27">
        <f t="shared" si="8"/>
        <v>-1.2972167892283641E-2</v>
      </c>
    </row>
    <row r="44" spans="2:11">
      <c r="B44" s="26">
        <f t="shared" si="0"/>
        <v>14</v>
      </c>
      <c r="C44" s="27"/>
      <c r="D44" s="26">
        <f t="shared" si="1"/>
        <v>6.2500000000000001E-4</v>
      </c>
      <c r="E44" s="26">
        <f t="shared" si="2"/>
        <v>6.5046591876533298E-3</v>
      </c>
      <c r="F44" s="26">
        <f t="shared" si="3"/>
        <v>3.8313873088502027E-3</v>
      </c>
      <c r="G44" s="27">
        <f t="shared" si="4"/>
        <v>-5.9876759884142086E-3</v>
      </c>
      <c r="H44" s="27">
        <f t="shared" si="6"/>
        <v>-2.726411885314241E-3</v>
      </c>
      <c r="I44" s="27">
        <f t="shared" si="7"/>
        <v>-4.6210626587143977E-4</v>
      </c>
      <c r="J44" s="27">
        <f t="shared" si="5"/>
        <v>4.7951917179100178E-3</v>
      </c>
      <c r="K44" s="27">
        <f t="shared" si="8"/>
        <v>-2.5807708754804478E-2</v>
      </c>
    </row>
    <row r="45" spans="2:11">
      <c r="B45" s="26">
        <f t="shared" si="0"/>
        <v>15</v>
      </c>
      <c r="C45" s="27"/>
      <c r="D45" s="26">
        <f t="shared" si="1"/>
        <v>3.1250000000000001E-4</v>
      </c>
      <c r="E45" s="26">
        <f t="shared" si="2"/>
        <v>5.8584118288041729E-3</v>
      </c>
      <c r="F45" s="26">
        <f t="shared" si="3"/>
        <v>3.3581835597629277E-3</v>
      </c>
      <c r="G45" s="27">
        <f t="shared" si="4"/>
        <v>-5.5373136739235041E-3</v>
      </c>
      <c r="H45" s="27">
        <f t="shared" si="6"/>
        <v>-3.8883771151512815E-3</v>
      </c>
      <c r="I45" s="27">
        <f t="shared" si="7"/>
        <v>-4.3711912631225203E-4</v>
      </c>
      <c r="J45" s="27">
        <f t="shared" si="5"/>
        <v>4.1151035536039909E-3</v>
      </c>
      <c r="K45" s="27">
        <f t="shared" si="8"/>
        <v>-2.9393887922695885E-2</v>
      </c>
    </row>
    <row r="46" spans="2:11">
      <c r="B46" s="26">
        <f t="shared" si="0"/>
        <v>16</v>
      </c>
      <c r="C46" s="27"/>
      <c r="D46" s="26">
        <f t="shared" si="1"/>
        <v>1.5625E-4</v>
      </c>
      <c r="E46" s="26">
        <f t="shared" si="2"/>
        <v>5.1533658337741704E-3</v>
      </c>
      <c r="F46" s="26">
        <f t="shared" si="3"/>
        <v>2.9101842559709282E-3</v>
      </c>
      <c r="G46" s="27">
        <f t="shared" si="4"/>
        <v>-4.9393852149063238E-3</v>
      </c>
      <c r="H46" s="27">
        <f t="shared" si="6"/>
        <v>-4.0992949606027838E-3</v>
      </c>
      <c r="I46" s="27">
        <f t="shared" si="7"/>
        <v>-3.9452769844977587E-4</v>
      </c>
      <c r="J46" s="27">
        <f t="shared" si="5"/>
        <v>3.5229840419001455E-3</v>
      </c>
      <c r="K46" s="27">
        <f t="shared" si="8"/>
        <v>-2.8770356990411382E-2</v>
      </c>
    </row>
    <row r="47" spans="2:11">
      <c r="B47" s="26">
        <f t="shared" si="0"/>
        <v>17</v>
      </c>
      <c r="C47" s="27"/>
      <c r="D47" s="26">
        <f t="shared" si="1"/>
        <v>7.8125000000000002E-5</v>
      </c>
      <c r="E47" s="26">
        <f t="shared" si="2"/>
        <v>4.4748913772904584E-3</v>
      </c>
      <c r="F47" s="26">
        <f t="shared" si="3"/>
        <v>2.5057675462852843E-3</v>
      </c>
      <c r="G47" s="27">
        <f t="shared" si="4"/>
        <v>-4.3222999385911839E-3</v>
      </c>
      <c r="H47" s="27">
        <f t="shared" si="6"/>
        <v>-3.8889222427251897E-3</v>
      </c>
      <c r="I47" s="27">
        <f t="shared" si="7"/>
        <v>-3.4751434032853634E-4</v>
      </c>
      <c r="J47" s="27">
        <f t="shared" si="5"/>
        <v>3.0119087667948704E-3</v>
      </c>
      <c r="K47" s="27">
        <f t="shared" si="8"/>
        <v>-2.6396127638674313E-2</v>
      </c>
    </row>
    <row r="48" spans="2:11">
      <c r="B48" s="26">
        <f t="shared" si="0"/>
        <v>18</v>
      </c>
      <c r="C48" s="27"/>
      <c r="D48" s="26">
        <f t="shared" si="1"/>
        <v>3.9062500000000001E-5</v>
      </c>
      <c r="E48" s="26">
        <f t="shared" si="2"/>
        <v>3.8574709969711623E-3</v>
      </c>
      <c r="F48" s="26">
        <f t="shared" si="3"/>
        <v>2.1495823202136739E-3</v>
      </c>
      <c r="G48" s="27">
        <f t="shared" si="4"/>
        <v>-3.7422570107192624E-3</v>
      </c>
      <c r="H48" s="27">
        <f t="shared" si="6"/>
        <v>-3.5141894869492353E-3</v>
      </c>
      <c r="I48" s="27">
        <f t="shared" si="7"/>
        <v>-3.0203723995431142E-4</v>
      </c>
      <c r="J48" s="27">
        <f t="shared" si="5"/>
        <v>2.5729419120794775E-3</v>
      </c>
      <c r="K48" s="27">
        <f t="shared" si="8"/>
        <v>-2.3448803922613261E-2</v>
      </c>
    </row>
    <row r="49" spans="2:11">
      <c r="B49" s="26">
        <f t="shared" si="0"/>
        <v>19</v>
      </c>
      <c r="C49" s="27"/>
      <c r="D49" s="26">
        <f t="shared" si="1"/>
        <v>1.953125E-5</v>
      </c>
      <c r="E49" s="26">
        <f t="shared" si="2"/>
        <v>3.3113454985794731E-3</v>
      </c>
      <c r="F49" s="26">
        <f t="shared" si="3"/>
        <v>1.8400782033884098E-3</v>
      </c>
      <c r="G49" s="27">
        <f t="shared" si="4"/>
        <v>-3.2205237249628435E-3</v>
      </c>
      <c r="H49" s="27">
        <f t="shared" si="6"/>
        <v>-3.0967788363940388E-3</v>
      </c>
      <c r="I49" s="27">
        <f t="shared" si="7"/>
        <v>-2.6053339163244205E-4</v>
      </c>
      <c r="J49" s="27">
        <f t="shared" si="5"/>
        <v>2.1969622666549796E-3</v>
      </c>
      <c r="K49" s="27">
        <f t="shared" si="8"/>
        <v>-2.047289231038555E-2</v>
      </c>
    </row>
    <row r="50" spans="2:11">
      <c r="B50" s="26">
        <f t="shared" si="0"/>
        <v>20</v>
      </c>
      <c r="C50" s="27"/>
      <c r="D50" s="26">
        <f t="shared" si="1"/>
        <v>9.7656250000000002E-6</v>
      </c>
      <c r="E50" s="26">
        <f t="shared" si="2"/>
        <v>2.8356607424001724E-3</v>
      </c>
      <c r="F50" s="26">
        <f t="shared" si="3"/>
        <v>1.5731730456797965E-3</v>
      </c>
      <c r="G50" s="27">
        <f t="shared" si="4"/>
        <v>-2.7619027134692508E-3</v>
      </c>
      <c r="H50" s="27">
        <f t="shared" si="6"/>
        <v>-2.6917423117090002E-3</v>
      </c>
      <c r="I50" s="27">
        <f t="shared" si="7"/>
        <v>-2.2375628035348205E-4</v>
      </c>
      <c r="J50" s="27">
        <f t="shared" si="5"/>
        <v>1.8754467896443235E-3</v>
      </c>
      <c r="K50" s="27">
        <f t="shared" si="8"/>
        <v>-1.7702842007280201E-2</v>
      </c>
    </row>
    <row r="51" spans="2:11">
      <c r="B51" s="26">
        <f t="shared" si="0"/>
        <v>21</v>
      </c>
      <c r="C51" s="27"/>
      <c r="D51" s="26">
        <f t="shared" si="1"/>
        <v>4.8828125000000001E-6</v>
      </c>
      <c r="E51" s="26">
        <f t="shared" si="2"/>
        <v>2.4248906874065647E-3</v>
      </c>
      <c r="F51" s="26">
        <f t="shared" si="3"/>
        <v>1.3440034457201935E-3</v>
      </c>
      <c r="G51" s="27">
        <f t="shared" si="4"/>
        <v>-2.3638188149830391E-3</v>
      </c>
      <c r="H51" s="27">
        <f t="shared" si="6"/>
        <v>-2.3216652598611266E-3</v>
      </c>
      <c r="I51" s="27">
        <f t="shared" si="7"/>
        <v>-1.9168415026850349E-4</v>
      </c>
      <c r="J51" s="27">
        <f t="shared" si="5"/>
        <v>1.6007572658613687E-3</v>
      </c>
      <c r="K51" s="27">
        <f t="shared" si="8"/>
        <v>-1.5223613781556108E-2</v>
      </c>
    </row>
    <row r="52" spans="2:11">
      <c r="B52" s="26">
        <f t="shared" si="0"/>
        <v>22</v>
      </c>
      <c r="C52" s="27"/>
      <c r="D52" s="26">
        <f t="shared" si="1"/>
        <v>2.4414062500000001E-6</v>
      </c>
      <c r="E52" s="26">
        <f t="shared" si="2"/>
        <v>2.0719205980273109E-3</v>
      </c>
      <c r="F52" s="26">
        <f t="shared" si="3"/>
        <v>1.147728989486728E-3</v>
      </c>
      <c r="G52" s="27">
        <f t="shared" si="4"/>
        <v>-2.0207372761409143E-3</v>
      </c>
      <c r="H52" s="27">
        <f t="shared" si="6"/>
        <v>-1.9936237470189501E-3</v>
      </c>
      <c r="I52" s="27">
        <f t="shared" si="7"/>
        <v>-1.6396499766287154E-4</v>
      </c>
      <c r="J52" s="27">
        <f t="shared" si="5"/>
        <v>1.3661958971828521E-3</v>
      </c>
      <c r="K52" s="27">
        <f t="shared" si="8"/>
        <v>-1.3050152459821582E-2</v>
      </c>
    </row>
    <row r="53" spans="2:11">
      <c r="B53" s="26">
        <f t="shared" si="0"/>
        <v>23</v>
      </c>
      <c r="C53" s="27"/>
      <c r="D53" s="26">
        <f t="shared" si="1"/>
        <v>1.220703125E-6</v>
      </c>
      <c r="E53" s="26">
        <f t="shared" si="2"/>
        <v>1.769479136870333E-3</v>
      </c>
      <c r="F53" s="26">
        <f t="shared" si="3"/>
        <v>9.7987375445980694E-4</v>
      </c>
      <c r="G53" s="27">
        <f t="shared" si="4"/>
        <v>-1.7262659722612175E-3</v>
      </c>
      <c r="H53" s="27">
        <f t="shared" si="6"/>
        <v>-1.7075571443136808E-3</v>
      </c>
      <c r="I53" s="27">
        <f t="shared" si="7"/>
        <v>-1.401310397803196E-4</v>
      </c>
      <c r="J53" s="27">
        <f t="shared" si="5"/>
        <v>1.1659590601473169E-3</v>
      </c>
      <c r="K53" s="27">
        <f t="shared" si="8"/>
        <v>-1.116643024400079E-2</v>
      </c>
    </row>
    <row r="54" spans="2:11">
      <c r="B54" s="26">
        <f t="shared" si="0"/>
        <v>24</v>
      </c>
      <c r="C54" s="27"/>
      <c r="D54" s="26">
        <f t="shared" si="1"/>
        <v>6.1035156250000001E-7</v>
      </c>
      <c r="E54" s="26">
        <f t="shared" si="2"/>
        <v>1.5107609492529105E-3</v>
      </c>
      <c r="F54" s="26">
        <f t="shared" si="3"/>
        <v>8.3644532973966733E-4</v>
      </c>
      <c r="G54" s="27">
        <f t="shared" si="4"/>
        <v>-1.4741153011634091E-3</v>
      </c>
      <c r="H54" s="27">
        <f t="shared" si="6"/>
        <v>-1.4603638605982829E-3</v>
      </c>
      <c r="I54" s="27">
        <f t="shared" si="7"/>
        <v>-1.1969894465084507E-4</v>
      </c>
      <c r="J54" s="27">
        <f t="shared" si="5"/>
        <v>9.9505140429503262E-4</v>
      </c>
      <c r="K54" s="27">
        <f t="shared" si="8"/>
        <v>-9.5443769883467623E-3</v>
      </c>
    </row>
    <row r="55" spans="2:11">
      <c r="B55" s="26">
        <f t="shared" si="0"/>
        <v>25</v>
      </c>
      <c r="C55" s="27"/>
      <c r="D55" s="26">
        <f t="shared" si="1"/>
        <v>3.0517578125000001E-7</v>
      </c>
      <c r="E55" s="26">
        <f t="shared" si="2"/>
        <v>1.2896581905009169E-3</v>
      </c>
      <c r="F55" s="26">
        <f t="shared" si="3"/>
        <v>7.1395017548022462E-4</v>
      </c>
      <c r="G55" s="27">
        <f t="shared" si="4"/>
        <v>-1.2585002813254157E-3</v>
      </c>
      <c r="H55" s="27">
        <f t="shared" si="6"/>
        <v>-1.2478719203250566E-3</v>
      </c>
      <c r="I55" s="27">
        <f t="shared" si="7"/>
        <v>-1.0221387894784884E-4</v>
      </c>
      <c r="J55" s="27">
        <f t="shared" si="5"/>
        <v>8.4918954430662395E-4</v>
      </c>
      <c r="K55" s="27">
        <f t="shared" si="8"/>
        <v>-8.1528406236518625E-3</v>
      </c>
    </row>
    <row r="56" spans="2:11">
      <c r="B56" s="26">
        <f t="shared" si="0"/>
        <v>26</v>
      </c>
      <c r="C56" s="27"/>
      <c r="D56" s="26">
        <f t="shared" si="1"/>
        <v>1.52587890625E-7</v>
      </c>
      <c r="E56" s="26">
        <f t="shared" si="2"/>
        <v>1.1008082142178611E-3</v>
      </c>
      <c r="F56" s="26">
        <f t="shared" si="3"/>
        <v>6.093636222719058E-4</v>
      </c>
      <c r="G56" s="27">
        <f t="shared" si="4"/>
        <v>-1.0742751609733622E-3</v>
      </c>
      <c r="H56" s="27">
        <f t="shared" si="6"/>
        <v>-1.0657582906407964E-3</v>
      </c>
      <c r="I56" s="27">
        <f t="shared" si="7"/>
        <v>-8.7266303358632391E-5</v>
      </c>
      <c r="J56" s="27">
        <f t="shared" si="5"/>
        <v>7.2470850291057409E-4</v>
      </c>
      <c r="K56" s="27">
        <f t="shared" si="8"/>
        <v>-6.9616366211227992E-3</v>
      </c>
    </row>
    <row r="57" spans="2:11">
      <c r="B57" s="26">
        <f t="shared" si="0"/>
        <v>27</v>
      </c>
      <c r="C57" s="27"/>
      <c r="D57" s="26">
        <f t="shared" si="1"/>
        <v>7.6293945312500002E-8</v>
      </c>
      <c r="E57" s="26">
        <f t="shared" si="2"/>
        <v>9.395593175110478E-4</v>
      </c>
      <c r="F57" s="26">
        <f t="shared" si="3"/>
        <v>5.2008271256587918E-4</v>
      </c>
      <c r="G57" s="27">
        <f t="shared" si="4"/>
        <v>-9.1694401944245225E-4</v>
      </c>
      <c r="H57" s="27">
        <f t="shared" si="6"/>
        <v>-9.0995224982349133E-4</v>
      </c>
      <c r="I57" s="27">
        <f t="shared" si="7"/>
        <v>-7.4495878262526016E-5</v>
      </c>
      <c r="J57" s="27">
        <f t="shared" si="5"/>
        <v>6.1847626984444504E-4</v>
      </c>
      <c r="K57" s="27">
        <f t="shared" si="8"/>
        <v>-5.9432051024011076E-3</v>
      </c>
    </row>
    <row r="58" spans="2:11">
      <c r="B58" s="26">
        <f t="shared" si="0"/>
        <v>28</v>
      </c>
      <c r="C58" s="27"/>
      <c r="D58" s="26">
        <f t="shared" si="1"/>
        <v>3.8146972656250001E-8</v>
      </c>
      <c r="E58" s="26">
        <f t="shared" si="2"/>
        <v>8.019040291128046E-4</v>
      </c>
      <c r="F58" s="26">
        <f t="shared" si="3"/>
        <v>4.438751759249333E-4</v>
      </c>
      <c r="G58" s="27">
        <f t="shared" si="4"/>
        <v>-7.8261767454601908E-4</v>
      </c>
      <c r="H58" s="27">
        <f t="shared" si="6"/>
        <v>-7.7678902645904389E-4</v>
      </c>
      <c r="I58" s="27">
        <f t="shared" si="7"/>
        <v>-6.3589564583979574E-5</v>
      </c>
      <c r="J58" s="27">
        <f t="shared" si="5"/>
        <v>5.2781814355252815E-4</v>
      </c>
      <c r="K58" s="27">
        <f t="shared" si="8"/>
        <v>-5.0731256477840204E-3</v>
      </c>
    </row>
    <row r="59" spans="2:11">
      <c r="B59" s="26">
        <f t="shared" si="0"/>
        <v>29</v>
      </c>
      <c r="C59" s="27"/>
      <c r="D59" s="26">
        <f t="shared" si="1"/>
        <v>1.9073486328125E-8</v>
      </c>
      <c r="E59" s="26">
        <f t="shared" si="2"/>
        <v>6.8440343557486804E-4</v>
      </c>
      <c r="F59" s="26">
        <f t="shared" si="3"/>
        <v>3.7883049333017768E-4</v>
      </c>
      <c r="G59" s="27">
        <f t="shared" si="4"/>
        <v>-6.6795083500634038E-4</v>
      </c>
      <c r="H59" s="27">
        <f t="shared" si="6"/>
        <v>-6.6304561500663581E-4</v>
      </c>
      <c r="I59" s="27">
        <f t="shared" si="7"/>
        <v>-5.4277374920669308E-5</v>
      </c>
      <c r="J59" s="27">
        <f t="shared" si="5"/>
        <v>4.5045083218933765E-4</v>
      </c>
      <c r="K59" s="27">
        <f t="shared" si="8"/>
        <v>-4.3301069332535407E-3</v>
      </c>
    </row>
    <row r="60" spans="2:11">
      <c r="B60" s="26">
        <f t="shared" si="0"/>
        <v>30</v>
      </c>
      <c r="C60" s="27"/>
      <c r="D60" s="26">
        <f t="shared" si="1"/>
        <v>9.5367431640625002E-9</v>
      </c>
      <c r="E60" s="26">
        <f t="shared" si="2"/>
        <v>5.841132281982997E-4</v>
      </c>
      <c r="F60" s="26">
        <f t="shared" si="3"/>
        <v>3.2331543871168093E-4</v>
      </c>
      <c r="G60" s="27">
        <f t="shared" si="4"/>
        <v>-5.7007542813035145E-4</v>
      </c>
      <c r="H60" s="27">
        <f t="shared" si="6"/>
        <v>-5.6592368871316047E-4</v>
      </c>
      <c r="I60" s="27">
        <f t="shared" si="7"/>
        <v>-4.6327425364825481E-5</v>
      </c>
      <c r="J60" s="27">
        <f t="shared" si="5"/>
        <v>3.8442557688834382E-4</v>
      </c>
      <c r="K60" s="27">
        <f t="shared" si="8"/>
        <v>-3.6957530232745966E-3</v>
      </c>
    </row>
    <row r="61" spans="2:11">
      <c r="B61" s="26">
        <f t="shared" si="0"/>
        <v>31</v>
      </c>
      <c r="C61" s="27"/>
      <c r="D61" s="26">
        <f t="shared" si="1"/>
        <v>4.7683715820312501E-9</v>
      </c>
      <c r="E61" s="26">
        <f t="shared" si="2"/>
        <v>4.9851590316884174E-4</v>
      </c>
      <c r="F61" s="26">
        <f t="shared" si="3"/>
        <v>2.7593478872423098E-4</v>
      </c>
      <c r="G61" s="27">
        <f t="shared" si="4"/>
        <v>-4.8653718079433365E-4</v>
      </c>
      <c r="H61" s="27">
        <f t="shared" si="6"/>
        <v>-4.8301118971306821E-4</v>
      </c>
      <c r="I61" s="27">
        <f t="shared" si="7"/>
        <v>-3.9541045977226075E-5</v>
      </c>
      <c r="J61" s="27">
        <f t="shared" si="5"/>
        <v>3.2807931347004425E-4</v>
      </c>
      <c r="K61" s="27">
        <f t="shared" si="8"/>
        <v>-3.154251482005827E-3</v>
      </c>
    </row>
    <row r="62" spans="2:11">
      <c r="B62" s="26">
        <f t="shared" si="0"/>
        <v>32</v>
      </c>
      <c r="C62" s="27"/>
      <c r="D62" s="26">
        <f t="shared" si="1"/>
        <v>2.384185791015625E-9</v>
      </c>
      <c r="E62" s="26">
        <f t="shared" si="2"/>
        <v>4.2546055546534831E-4</v>
      </c>
      <c r="F62" s="26">
        <f t="shared" si="3"/>
        <v>2.3549711693998771E-4</v>
      </c>
      <c r="G62" s="27">
        <f t="shared" si="4"/>
        <v>-4.1523823573635514E-4</v>
      </c>
      <c r="H62" s="27">
        <f t="shared" si="6"/>
        <v>-4.1223763464666294E-4</v>
      </c>
      <c r="I62" s="27">
        <f t="shared" si="7"/>
        <v>-3.3748270674843761E-5</v>
      </c>
      <c r="J62" s="27">
        <f t="shared" si="5"/>
        <v>2.7999285795371308E-4</v>
      </c>
      <c r="K62" s="27">
        <f t="shared" si="8"/>
        <v>-2.6920509761959093E-3</v>
      </c>
    </row>
    <row r="63" spans="2:11">
      <c r="B63" s="26">
        <f t="shared" si="0"/>
        <v>33</v>
      </c>
      <c r="C63" s="27"/>
      <c r="D63" s="26">
        <f t="shared" si="1"/>
        <v>1.1920928955078125E-9</v>
      </c>
      <c r="E63" s="26">
        <f t="shared" si="2"/>
        <v>3.631103248321231E-4</v>
      </c>
      <c r="F63" s="26">
        <f t="shared" si="3"/>
        <v>2.0098526412485365E-4</v>
      </c>
      <c r="G63" s="27">
        <f t="shared" si="4"/>
        <v>-3.543865480660802E-4</v>
      </c>
      <c r="H63" s="27">
        <f t="shared" si="6"/>
        <v>-3.5183001352321708E-4</v>
      </c>
      <c r="I63" s="27">
        <f t="shared" si="7"/>
        <v>-2.8803816715258779E-5</v>
      </c>
      <c r="J63" s="27">
        <f t="shared" si="5"/>
        <v>2.3895516408979018E-4</v>
      </c>
      <c r="K63" s="27">
        <f t="shared" si="8"/>
        <v>-2.2975580176284962E-3</v>
      </c>
    </row>
    <row r="64" spans="2:11">
      <c r="B64" s="26">
        <f t="shared" si="0"/>
        <v>34</v>
      </c>
      <c r="C64" s="27"/>
      <c r="D64" s="26">
        <f t="shared" si="1"/>
        <v>5.9604644775390626E-10</v>
      </c>
      <c r="E64" s="26">
        <f t="shared" si="2"/>
        <v>3.0989695798291071E-4</v>
      </c>
      <c r="F64" s="26">
        <f t="shared" si="3"/>
        <v>1.7153096771176549E-4</v>
      </c>
      <c r="G64" s="27">
        <f t="shared" si="4"/>
        <v>-3.0245188304168184E-4</v>
      </c>
      <c r="H64" s="27">
        <f t="shared" si="6"/>
        <v>-3.0027217325537503E-4</v>
      </c>
      <c r="I64" s="27">
        <f t="shared" si="7"/>
        <v>-2.4583565700009302E-5</v>
      </c>
      <c r="J64" s="27">
        <f t="shared" si="5"/>
        <v>2.0393279887840487E-4</v>
      </c>
      <c r="K64" s="27">
        <f t="shared" si="8"/>
        <v>-1.9608640941411212E-3</v>
      </c>
    </row>
    <row r="65" spans="2:11">
      <c r="B65" s="26">
        <f t="shared" si="0"/>
        <v>35</v>
      </c>
      <c r="C65" s="27"/>
      <c r="D65" s="26">
        <f t="shared" si="1"/>
        <v>2.9802322387695313E-10</v>
      </c>
      <c r="E65" s="26">
        <f t="shared" si="2"/>
        <v>2.6448173694043002E-4</v>
      </c>
      <c r="F65" s="26">
        <f t="shared" si="3"/>
        <v>1.4639312513655932E-4</v>
      </c>
      <c r="G65" s="27">
        <f t="shared" si="4"/>
        <v>-2.5812785504227849E-4</v>
      </c>
      <c r="H65" s="27">
        <f t="shared" si="6"/>
        <v>-2.5626866436827679E-4</v>
      </c>
      <c r="I65" s="27">
        <f t="shared" si="7"/>
        <v>-2.0981514988943628E-5</v>
      </c>
      <c r="J65" s="27">
        <f t="shared" si="5"/>
        <v>1.7404388711629432E-4</v>
      </c>
      <c r="K65" s="27">
        <f t="shared" si="8"/>
        <v>-1.6735057627276905E-3</v>
      </c>
    </row>
    <row r="66" spans="2:11">
      <c r="B66" s="26">
        <f t="shared" si="0"/>
        <v>36</v>
      </c>
      <c r="C66" s="27"/>
      <c r="D66" s="26">
        <f t="shared" si="1"/>
        <v>1.4901161193847657E-10</v>
      </c>
      <c r="E66" s="26">
        <f t="shared" si="2"/>
        <v>2.2572198694706757E-4</v>
      </c>
      <c r="F66" s="26">
        <f t="shared" si="3"/>
        <v>1.2493920059125554E-4</v>
      </c>
      <c r="G66" s="27">
        <f t="shared" si="4"/>
        <v>-2.2029932606972493E-4</v>
      </c>
      <c r="H66" s="27">
        <f t="shared" si="6"/>
        <v>-2.1871314139515941E-4</v>
      </c>
      <c r="I66" s="27">
        <f t="shared" si="7"/>
        <v>-1.7907152180640651E-5</v>
      </c>
      <c r="J66" s="27">
        <f t="shared" si="5"/>
        <v>1.4853587637009643E-4</v>
      </c>
      <c r="K66" s="27">
        <f t="shared" si="8"/>
        <v>-1.4282563876022697E-3</v>
      </c>
    </row>
    <row r="67" spans="2:11">
      <c r="B67" s="26">
        <f t="shared" si="0"/>
        <v>37</v>
      </c>
      <c r="C67" s="27"/>
      <c r="D67" s="26">
        <f t="shared" si="1"/>
        <v>7.4505805969238283E-11</v>
      </c>
      <c r="E67" s="26">
        <f t="shared" si="2"/>
        <v>1.9264241945608079E-4</v>
      </c>
      <c r="F67" s="26">
        <f t="shared" si="3"/>
        <v>1.0662933557515332E-4</v>
      </c>
      <c r="G67" s="27">
        <f t="shared" si="4"/>
        <v>-1.880144801753906E-4</v>
      </c>
      <c r="H67" s="27">
        <f t="shared" si="6"/>
        <v>-1.866610219108561E-4</v>
      </c>
      <c r="I67" s="27">
        <f t="shared" si="7"/>
        <v>-1.5283201743626629E-5</v>
      </c>
      <c r="J67" s="27">
        <f t="shared" si="5"/>
        <v>1.2676656450051049E-4</v>
      </c>
      <c r="K67" s="27">
        <f t="shared" si="8"/>
        <v>-1.2189466423850953E-3</v>
      </c>
    </row>
    <row r="68" spans="2:11">
      <c r="B68" s="26">
        <f t="shared" si="0"/>
        <v>38</v>
      </c>
      <c r="C68" s="27"/>
      <c r="D68" s="26">
        <f t="shared" si="1"/>
        <v>3.7252902984619141E-11</v>
      </c>
      <c r="E68" s="26">
        <f t="shared" si="2"/>
        <v>1.6441063821925726E-4</v>
      </c>
      <c r="F68" s="26">
        <f t="shared" si="3"/>
        <v>9.1002777525851978E-5</v>
      </c>
      <c r="G68" s="27">
        <f t="shared" si="4"/>
        <v>-1.6046093947170333E-4</v>
      </c>
      <c r="H68" s="27">
        <f t="shared" si="6"/>
        <v>-1.5930596624611951E-4</v>
      </c>
      <c r="I68" s="27">
        <f t="shared" si="7"/>
        <v>-1.3043695010955814E-5</v>
      </c>
      <c r="J68" s="27">
        <f t="shared" si="5"/>
        <v>1.0818791182228422E-4</v>
      </c>
      <c r="K68" s="27">
        <f t="shared" si="8"/>
        <v>-1.0403104393887543E-3</v>
      </c>
    </row>
    <row r="69" spans="2:11">
      <c r="B69" s="26">
        <f t="shared" si="0"/>
        <v>39</v>
      </c>
      <c r="C69" s="27"/>
      <c r="D69" s="26">
        <f t="shared" si="1"/>
        <v>1.8626451492309571E-11</v>
      </c>
      <c r="E69" s="26">
        <f t="shared" si="2"/>
        <v>1.40316216667097E-4</v>
      </c>
      <c r="F69" s="26">
        <f t="shared" si="3"/>
        <v>7.7666292077073381E-5</v>
      </c>
      <c r="G69" s="27">
        <f t="shared" si="4"/>
        <v>-1.3694535489187885E-4</v>
      </c>
      <c r="H69" s="27">
        <f t="shared" si="6"/>
        <v>-1.359597110345631E-4</v>
      </c>
      <c r="I69" s="27">
        <f t="shared" si="7"/>
        <v>-1.113231917677926E-5</v>
      </c>
      <c r="J69" s="27">
        <f t="shared" si="5"/>
        <v>9.2332229292706305E-5</v>
      </c>
      <c r="K69" s="27">
        <f t="shared" si="8"/>
        <v>-8.8785299883911283E-4</v>
      </c>
    </row>
    <row r="70" spans="2:11">
      <c r="B70" s="26">
        <f t="shared" si="0"/>
        <v>40</v>
      </c>
      <c r="C70" s="27"/>
      <c r="D70" s="26">
        <f t="shared" si="1"/>
        <v>9.3132257461547854E-12</v>
      </c>
      <c r="E70" s="26">
        <f t="shared" si="2"/>
        <v>1.1975283235697279E-4</v>
      </c>
      <c r="F70" s="26">
        <f t="shared" si="3"/>
        <v>6.6284270873214976E-5</v>
      </c>
      <c r="G70" s="27">
        <f t="shared" si="4"/>
        <v>-1.1687597520178142E-4</v>
      </c>
      <c r="H70" s="27">
        <f t="shared" si="6"/>
        <v>-1.1603481162377425E-4</v>
      </c>
      <c r="I70" s="27">
        <f t="shared" si="7"/>
        <v>-9.5010060316286227E-6</v>
      </c>
      <c r="J70" s="27">
        <f t="shared" si="5"/>
        <v>7.8800393841912768E-5</v>
      </c>
      <c r="K70" s="27">
        <f t="shared" si="8"/>
        <v>-7.5773803300798338E-4</v>
      </c>
    </row>
    <row r="71" spans="2:11">
      <c r="B71" s="26">
        <f t="shared" si="0"/>
        <v>41</v>
      </c>
      <c r="C71" s="27"/>
      <c r="D71" s="26">
        <f t="shared" si="1"/>
        <v>4.6566128730773927E-12</v>
      </c>
      <c r="E71" s="26">
        <f t="shared" si="2"/>
        <v>1.0220301504967366E-4</v>
      </c>
      <c r="F71" s="26">
        <f t="shared" si="3"/>
        <v>5.6570287771753586E-5</v>
      </c>
      <c r="G71" s="27">
        <f t="shared" si="4"/>
        <v>-9.9747764164754822E-5</v>
      </c>
      <c r="H71" s="27">
        <f t="shared" si="6"/>
        <v>-9.9029890323976629E-5</v>
      </c>
      <c r="I71" s="27">
        <f t="shared" si="7"/>
        <v>-8.1087261947360156E-6</v>
      </c>
      <c r="J71" s="27">
        <f t="shared" si="5"/>
        <v>6.7251793106976073E-5</v>
      </c>
      <c r="K71" s="27">
        <f t="shared" si="8"/>
        <v>-6.4669135375655803E-4</v>
      </c>
    </row>
    <row r="72" spans="2:11">
      <c r="B72" s="26">
        <f t="shared" si="0"/>
        <v>42</v>
      </c>
      <c r="C72" s="27"/>
      <c r="D72" s="26">
        <f t="shared" si="1"/>
        <v>2.3283064365386963E-12</v>
      </c>
      <c r="E72" s="26">
        <f t="shared" si="2"/>
        <v>8.7225127673549026E-5</v>
      </c>
      <c r="F72" s="26">
        <f t="shared" si="3"/>
        <v>4.8279891829517634E-5</v>
      </c>
      <c r="G72" s="27">
        <f t="shared" si="4"/>
        <v>-8.5129695609058342E-5</v>
      </c>
      <c r="H72" s="27">
        <f t="shared" si="6"/>
        <v>-8.4517034897059408E-5</v>
      </c>
      <c r="I72" s="27">
        <f t="shared" si="7"/>
        <v>-6.9204592333393933E-6</v>
      </c>
      <c r="J72" s="27">
        <f t="shared" si="5"/>
        <v>5.7395745563531142E-5</v>
      </c>
      <c r="K72" s="27">
        <f t="shared" si="8"/>
        <v>-5.5191855153081341E-4</v>
      </c>
    </row>
    <row r="73" spans="2:11">
      <c r="B73" s="26">
        <f t="shared" si="0"/>
        <v>43</v>
      </c>
      <c r="C73" s="27"/>
      <c r="D73" s="26">
        <f t="shared" si="1"/>
        <v>1.1641532182693482E-12</v>
      </c>
      <c r="E73" s="26">
        <f t="shared" si="2"/>
        <v>7.4442254089461768E-5</v>
      </c>
      <c r="F73" s="26">
        <f t="shared" si="3"/>
        <v>4.1204456150590709E-5</v>
      </c>
      <c r="G73" s="27">
        <f t="shared" si="4"/>
        <v>-7.2653908816671981E-5</v>
      </c>
      <c r="H73" s="27">
        <f t="shared" si="6"/>
        <v>-7.2131037984583311E-5</v>
      </c>
      <c r="I73" s="27">
        <f t="shared" si="7"/>
        <v>-5.9063141870374647E-6</v>
      </c>
      <c r="J73" s="27">
        <f t="shared" si="5"/>
        <v>4.898417938674512E-5</v>
      </c>
      <c r="K73" s="27">
        <f t="shared" si="8"/>
        <v>-4.7103471108151908E-4</v>
      </c>
    </row>
    <row r="74" spans="2:11">
      <c r="B74" s="26">
        <f t="shared" si="0"/>
        <v>44</v>
      </c>
      <c r="C74" s="27"/>
      <c r="D74" s="26">
        <f t="shared" si="1"/>
        <v>5.8207660913467408E-13</v>
      </c>
      <c r="E74" s="26">
        <f t="shared" si="2"/>
        <v>6.3532714786042137E-5</v>
      </c>
      <c r="F74" s="26">
        <f t="shared" si="3"/>
        <v>3.51659280233822E-5</v>
      </c>
      <c r="G74" s="27">
        <f t="shared" si="4"/>
        <v>-6.2006452398286004E-5</v>
      </c>
      <c r="H74" s="27">
        <f t="shared" si="6"/>
        <v>-6.1560210593028259E-5</v>
      </c>
      <c r="I74" s="27">
        <f t="shared" si="7"/>
        <v>-5.0407786344880412E-6</v>
      </c>
      <c r="J74" s="27">
        <f t="shared" si="5"/>
        <v>4.180538522759552E-5</v>
      </c>
      <c r="K74" s="27">
        <f t="shared" si="8"/>
        <v>-4.0200441364693015E-4</v>
      </c>
    </row>
    <row r="75" spans="2:11">
      <c r="B75" s="26">
        <f t="shared" si="0"/>
        <v>45</v>
      </c>
      <c r="C75" s="27"/>
      <c r="D75" s="26">
        <f t="shared" si="1"/>
        <v>2.9103830456733704E-13</v>
      </c>
      <c r="E75" s="26">
        <f t="shared" si="2"/>
        <v>5.4221972217382678E-5</v>
      </c>
      <c r="F75" s="26">
        <f t="shared" si="3"/>
        <v>3.0012348344828094E-5</v>
      </c>
      <c r="G75" s="27">
        <f t="shared" si="4"/>
        <v>-5.29193842590347E-5</v>
      </c>
      <c r="H75" s="27">
        <f t="shared" si="6"/>
        <v>-5.2538540411897297E-5</v>
      </c>
      <c r="I75" s="27">
        <f t="shared" si="7"/>
        <v>-4.3020775759572416E-6</v>
      </c>
      <c r="J75" s="27">
        <f t="shared" si="5"/>
        <v>3.5678685264437947E-5</v>
      </c>
      <c r="K75" s="27">
        <f t="shared" si="8"/>
        <v>-3.4309052497552594E-4</v>
      </c>
    </row>
    <row r="76" spans="2:11">
      <c r="B76" s="26">
        <f t="shared" si="0"/>
        <v>46</v>
      </c>
      <c r="C76" s="27"/>
      <c r="D76" s="26">
        <f t="shared" si="1"/>
        <v>1.4551915228366852E-13</v>
      </c>
      <c r="E76" s="26">
        <f t="shared" si="2"/>
        <v>4.6275722273524498E-5</v>
      </c>
      <c r="F76" s="26">
        <f t="shared" si="3"/>
        <v>2.5614027633520654E-5</v>
      </c>
      <c r="G76" s="27">
        <f t="shared" si="4"/>
        <v>-4.5164029118275184E-5</v>
      </c>
      <c r="H76" s="27">
        <f t="shared" si="6"/>
        <v>-4.483899860606212E-5</v>
      </c>
      <c r="I76" s="27">
        <f t="shared" si="7"/>
        <v>-3.6716261112706983E-6</v>
      </c>
      <c r="J76" s="27">
        <f t="shared" si="5"/>
        <v>3.0449884043287521E-5</v>
      </c>
      <c r="K76" s="27">
        <f t="shared" si="8"/>
        <v>-2.92810485051827E-4</v>
      </c>
    </row>
    <row r="77" spans="2:11">
      <c r="B77" s="26">
        <f t="shared" si="0"/>
        <v>47</v>
      </c>
      <c r="C77" s="27"/>
      <c r="D77" s="26">
        <f t="shared" si="1"/>
        <v>7.2759576141834261E-14</v>
      </c>
      <c r="E77" s="26">
        <f t="shared" si="2"/>
        <v>3.9493998127017462E-5</v>
      </c>
      <c r="F77" s="26">
        <f t="shared" si="3"/>
        <v>2.1860282428972554E-5</v>
      </c>
      <c r="G77" s="27">
        <f t="shared" si="4"/>
        <v>-3.8545224042887051E-5</v>
      </c>
      <c r="H77" s="27">
        <f t="shared" si="6"/>
        <v>-3.8267827136597758E-5</v>
      </c>
      <c r="I77" s="27">
        <f t="shared" si="7"/>
        <v>-3.133562214985286E-6</v>
      </c>
      <c r="J77" s="27">
        <f t="shared" si="5"/>
        <v>2.5987386406859242E-5</v>
      </c>
      <c r="K77" s="27">
        <f t="shared" si="8"/>
        <v>-2.4989900186350158E-4</v>
      </c>
    </row>
    <row r="78" spans="2:11">
      <c r="B78" s="26">
        <f t="shared" si="0"/>
        <v>48</v>
      </c>
      <c r="C78" s="27"/>
      <c r="D78" s="26">
        <f t="shared" si="1"/>
        <v>3.637978807091713E-14</v>
      </c>
      <c r="E78" s="26">
        <f t="shared" si="2"/>
        <v>3.3706138127207072E-5</v>
      </c>
      <c r="F78" s="26">
        <f t="shared" si="3"/>
        <v>1.8656649962498047E-5</v>
      </c>
      <c r="G78" s="27">
        <f t="shared" si="4"/>
        <v>-3.2896407250070436E-5</v>
      </c>
      <c r="H78" s="27">
        <f t="shared" si="6"/>
        <v>-3.26596630950756E-5</v>
      </c>
      <c r="I78" s="27">
        <f t="shared" si="7"/>
        <v>-2.6743479039220697E-6</v>
      </c>
      <c r="J78" s="27">
        <f t="shared" si="5"/>
        <v>2.2178884623660596E-5</v>
      </c>
      <c r="K78" s="27">
        <f t="shared" si="8"/>
        <v>-2.132762115529111E-4</v>
      </c>
    </row>
    <row r="79" spans="2:11">
      <c r="B79" s="26">
        <f t="shared" si="0"/>
        <v>49</v>
      </c>
      <c r="C79" s="27"/>
      <c r="D79" s="26">
        <f t="shared" si="1"/>
        <v>1.8189894035458565E-14</v>
      </c>
      <c r="E79" s="26">
        <f t="shared" si="2"/>
        <v>2.8766491133604704E-5</v>
      </c>
      <c r="F79" s="26">
        <f t="shared" si="3"/>
        <v>1.5922511013967931E-5</v>
      </c>
      <c r="G79" s="27">
        <f t="shared" si="4"/>
        <v>-2.8075426623048606E-5</v>
      </c>
      <c r="H79" s="27">
        <f t="shared" si="6"/>
        <v>-2.7873377477577244E-5</v>
      </c>
      <c r="I79" s="27">
        <f t="shared" si="7"/>
        <v>-2.2824287966016765E-6</v>
      </c>
      <c r="J79" s="27">
        <f t="shared" si="5"/>
        <v>1.8928531238443449E-5</v>
      </c>
      <c r="K79" s="27">
        <f t="shared" si="8"/>
        <v>-1.8202050428133481E-4</v>
      </c>
    </row>
    <row r="80" spans="2:11">
      <c r="B80" s="26">
        <f t="shared" si="0"/>
        <v>50</v>
      </c>
      <c r="C80" s="27"/>
      <c r="D80" s="26">
        <f t="shared" si="1"/>
        <v>9.0949470177292826E-15</v>
      </c>
      <c r="E80" s="26">
        <f t="shared" si="2"/>
        <v>2.455075122530591E-5</v>
      </c>
      <c r="F80" s="26">
        <f t="shared" si="3"/>
        <v>1.3589061137216964E-5</v>
      </c>
      <c r="G80" s="27">
        <f t="shared" si="4"/>
        <v>-2.3960962477913671E-5</v>
      </c>
      <c r="H80" s="27">
        <f t="shared" si="6"/>
        <v>-2.3788523742470359E-5</v>
      </c>
      <c r="I80" s="27">
        <f t="shared" si="7"/>
        <v>-1.9479435234281972E-6</v>
      </c>
      <c r="J80" s="27">
        <f t="shared" si="5"/>
        <v>1.6154526394692515E-5</v>
      </c>
      <c r="K80" s="27">
        <f t="shared" si="8"/>
        <v>-1.5534533225840361E-4</v>
      </c>
    </row>
    <row r="81" spans="2:11">
      <c r="B81" s="26">
        <f t="shared" si="0"/>
        <v>51</v>
      </c>
      <c r="C81" s="27"/>
      <c r="D81" s="26">
        <f t="shared" si="1"/>
        <v>4.5474735088646413E-15</v>
      </c>
      <c r="E81" s="26">
        <f t="shared" si="2"/>
        <v>2.0952829555631719E-5</v>
      </c>
      <c r="F81" s="26">
        <f t="shared" si="3"/>
        <v>1.1597579201833526E-5</v>
      </c>
      <c r="G81" s="27">
        <f t="shared" si="4"/>
        <v>-2.044947456909869E-5</v>
      </c>
      <c r="H81" s="27">
        <f t="shared" si="6"/>
        <v>-2.0302306810632479E-5</v>
      </c>
      <c r="I81" s="27">
        <f t="shared" si="7"/>
        <v>-1.6624756935396112E-6</v>
      </c>
      <c r="J81" s="27">
        <f t="shared" si="5"/>
        <v>1.3787058850685903E-5</v>
      </c>
      <c r="K81" s="27">
        <f t="shared" si="8"/>
        <v>-1.3257941645617138E-4</v>
      </c>
    </row>
    <row r="82" spans="2:11">
      <c r="B82" s="26">
        <f t="shared" si="0"/>
        <v>52</v>
      </c>
      <c r="C82" s="27"/>
      <c r="D82" s="26">
        <f t="shared" si="1"/>
        <v>2.2737367544323206E-15</v>
      </c>
      <c r="E82" s="26">
        <f t="shared" si="2"/>
        <v>1.7882184635395656E-5</v>
      </c>
      <c r="F82" s="26">
        <f t="shared" si="3"/>
        <v>9.8979496801481879E-6</v>
      </c>
      <c r="G82" s="27">
        <f t="shared" si="4"/>
        <v>-1.7452596509219428E-5</v>
      </c>
      <c r="H82" s="27">
        <f t="shared" si="6"/>
        <v>-1.7326996248452007E-5</v>
      </c>
      <c r="I82" s="27">
        <f t="shared" si="7"/>
        <v>-1.4188421892796788E-6</v>
      </c>
      <c r="J82" s="27">
        <f t="shared" si="5"/>
        <v>1.1766548822543905E-5</v>
      </c>
      <c r="K82" s="27">
        <f t="shared" si="8"/>
        <v>-1.1314985398295244E-4</v>
      </c>
    </row>
    <row r="83" spans="2:11">
      <c r="B83" s="26">
        <f t="shared" si="0"/>
        <v>53</v>
      </c>
      <c r="C83" s="27"/>
      <c r="D83" s="26">
        <f t="shared" si="1"/>
        <v>1.1368683772161603E-15</v>
      </c>
      <c r="E83" s="26">
        <f t="shared" si="2"/>
        <v>1.5261543863028691E-5</v>
      </c>
      <c r="F83" s="26">
        <f t="shared" si="3"/>
        <v>8.4474014932895548E-6</v>
      </c>
      <c r="G83" s="27">
        <f t="shared" si="4"/>
        <v>-1.4894912036098359E-5</v>
      </c>
      <c r="H83" s="27">
        <f t="shared" si="6"/>
        <v>-1.4787718544136706E-5</v>
      </c>
      <c r="I83" s="27">
        <f t="shared" si="7"/>
        <v>-1.2109124710030228E-6</v>
      </c>
      <c r="J83" s="27">
        <f t="shared" si="5"/>
        <v>1.0042148397473624E-5</v>
      </c>
      <c r="K83" s="27">
        <f t="shared" si="8"/>
        <v>-9.6567701050967412E-5</v>
      </c>
    </row>
    <row r="84" spans="2:11">
      <c r="B84" s="26">
        <f t="shared" si="0"/>
        <v>54</v>
      </c>
      <c r="C84" s="27"/>
      <c r="D84" s="26">
        <f t="shared" si="1"/>
        <v>5.6843418860808016E-16</v>
      </c>
      <c r="E84" s="26">
        <f t="shared" si="2"/>
        <v>1.3024958964748767E-5</v>
      </c>
      <c r="F84" s="26">
        <f t="shared" si="3"/>
        <v>7.2094316796565702E-6</v>
      </c>
      <c r="G84" s="27">
        <f t="shared" si="4"/>
        <v>-1.271205716790189E-5</v>
      </c>
      <c r="H84" s="27">
        <f t="shared" si="6"/>
        <v>-1.2620572923904769E-5</v>
      </c>
      <c r="I84" s="27">
        <f t="shared" si="7"/>
        <v>-1.0334543514151084E-6</v>
      </c>
      <c r="J84" s="27">
        <f t="shared" si="5"/>
        <v>8.5704617588305496E-6</v>
      </c>
      <c r="K84" s="27">
        <f t="shared" si="8"/>
        <v>-8.2415668752006832E-5</v>
      </c>
    </row>
    <row r="85" spans="2:11">
      <c r="B85" s="26">
        <f t="shared" si="0"/>
        <v>55</v>
      </c>
      <c r="C85" s="27"/>
      <c r="D85" s="26">
        <f t="shared" si="1"/>
        <v>2.8421709430404008E-16</v>
      </c>
      <c r="E85" s="26">
        <f t="shared" si="2"/>
        <v>1.1116146410413653E-5</v>
      </c>
      <c r="F85" s="26">
        <f t="shared" si="3"/>
        <v>6.1528868000940736E-6</v>
      </c>
      <c r="G85" s="27">
        <f t="shared" si="4"/>
        <v>-1.0849100487755878E-5</v>
      </c>
      <c r="H85" s="27">
        <f t="shared" si="6"/>
        <v>-1.0771023294591092E-5</v>
      </c>
      <c r="I85" s="27">
        <f t="shared" si="7"/>
        <v>-8.8200236363078499E-7</v>
      </c>
      <c r="J85" s="27">
        <f t="shared" si="5"/>
        <v>7.314452991227465E-6</v>
      </c>
      <c r="K85" s="27">
        <f t="shared" si="8"/>
        <v>-7.0337622015026984E-5</v>
      </c>
    </row>
    <row r="86" spans="2:11">
      <c r="B86" s="26">
        <f t="shared" si="0"/>
        <v>56</v>
      </c>
      <c r="C86" s="27"/>
      <c r="D86" s="26">
        <f t="shared" si="1"/>
        <v>1.4210854715202004E-16</v>
      </c>
      <c r="E86" s="26">
        <f t="shared" si="2"/>
        <v>9.4870710419048392E-6</v>
      </c>
      <c r="F86" s="26">
        <f t="shared" si="3"/>
        <v>5.2511789634395549E-6</v>
      </c>
      <c r="G86" s="27">
        <f t="shared" si="4"/>
        <v>-9.259160798055637E-6</v>
      </c>
      <c r="H86" s="27">
        <f t="shared" si="6"/>
        <v>-9.1925258469481175E-6</v>
      </c>
      <c r="I86" s="27">
        <f t="shared" si="7"/>
        <v>-7.5274541380676574E-7</v>
      </c>
      <c r="J86" s="27">
        <f t="shared" si="5"/>
        <v>6.2425139762287843E-6</v>
      </c>
      <c r="K86" s="27">
        <f t="shared" si="8"/>
        <v>-6.0029617492039208E-5</v>
      </c>
    </row>
    <row r="87" spans="2:11">
      <c r="B87" s="26">
        <f t="shared" si="0"/>
        <v>57</v>
      </c>
      <c r="C87" s="27"/>
      <c r="D87" s="26">
        <f t="shared" si="1"/>
        <v>7.105427357601002E-17</v>
      </c>
      <c r="E87" s="26">
        <f t="shared" si="2"/>
        <v>8.0967372712259563E-6</v>
      </c>
      <c r="F87" s="26">
        <f t="shared" si="3"/>
        <v>4.4816167437959694E-6</v>
      </c>
      <c r="G87" s="27">
        <f t="shared" si="4"/>
        <v>-7.9022273579511303E-6</v>
      </c>
      <c r="H87" s="27">
        <f t="shared" si="6"/>
        <v>-7.8453577838366595E-6</v>
      </c>
      <c r="I87" s="27">
        <f t="shared" si="7"/>
        <v>-6.4243089428761557E-7</v>
      </c>
      <c r="J87" s="27">
        <f t="shared" si="5"/>
        <v>5.3276688955039407E-6</v>
      </c>
      <c r="K87" s="27">
        <f t="shared" si="8"/>
        <v>-5.1232254843466032E-5</v>
      </c>
    </row>
    <row r="88" spans="2:11">
      <c r="B88" s="26">
        <f t="shared" si="0"/>
        <v>58</v>
      </c>
      <c r="C88" s="27"/>
      <c r="D88" s="26">
        <f t="shared" si="1"/>
        <v>3.552713678800501E-17</v>
      </c>
      <c r="E88" s="26">
        <f t="shared" si="2"/>
        <v>6.9101574289321154E-6</v>
      </c>
      <c r="F88" s="26">
        <f t="shared" si="3"/>
        <v>3.8248341521157E-6</v>
      </c>
      <c r="G88" s="27">
        <f t="shared" si="4"/>
        <v>-6.7441530154165319E-6</v>
      </c>
      <c r="H88" s="27">
        <f t="shared" si="6"/>
        <v>-6.6956176985553041E-6</v>
      </c>
      <c r="I88" s="27">
        <f t="shared" si="7"/>
        <v>-5.482828455971589E-7</v>
      </c>
      <c r="J88" s="27">
        <f t="shared" si="5"/>
        <v>4.5468953378373556E-6</v>
      </c>
      <c r="K88" s="27">
        <f t="shared" si="8"/>
        <v>-4.3724148944616877E-5</v>
      </c>
    </row>
    <row r="89" spans="2:11">
      <c r="B89" s="26">
        <f t="shared" si="0"/>
        <v>59</v>
      </c>
      <c r="C89" s="27"/>
      <c r="D89" s="26">
        <f t="shared" si="1"/>
        <v>1.7763568394002505E-17</v>
      </c>
      <c r="E89" s="26">
        <f t="shared" si="2"/>
        <v>5.8974713014611347E-6</v>
      </c>
      <c r="F89" s="26">
        <f t="shared" si="3"/>
        <v>3.2643032922051102E-6</v>
      </c>
      <c r="G89" s="27">
        <f t="shared" si="4"/>
        <v>-5.7557948961631946E-6</v>
      </c>
      <c r="H89" s="27">
        <f t="shared" si="6"/>
        <v>-5.7143724480071734E-6</v>
      </c>
      <c r="I89" s="27">
        <f t="shared" si="7"/>
        <v>-4.6793210972673194E-7</v>
      </c>
      <c r="J89" s="27">
        <f t="shared" si="5"/>
        <v>3.8805448983418587E-6</v>
      </c>
      <c r="K89" s="27">
        <f t="shared" si="8"/>
        <v>-3.7316358742303143E-5</v>
      </c>
    </row>
    <row r="90" spans="2:11">
      <c r="B90" s="26">
        <f t="shared" si="0"/>
        <v>60</v>
      </c>
      <c r="C90" s="27"/>
      <c r="D90" s="26">
        <f t="shared" si="1"/>
        <v>8.8817841970012525E-18</v>
      </c>
      <c r="E90" s="26">
        <f t="shared" si="2"/>
        <v>5.0331947005858488E-6</v>
      </c>
      <c r="F90" s="26">
        <f t="shared" si="3"/>
        <v>2.7859184371694038E-6</v>
      </c>
      <c r="G90" s="27">
        <f t="shared" si="4"/>
        <v>-4.9122810248981676E-6</v>
      </c>
      <c r="H90" s="27">
        <f t="shared" si="6"/>
        <v>-4.8769290518750726E-6</v>
      </c>
      <c r="I90" s="27">
        <f t="shared" si="7"/>
        <v>-3.9935671754254276E-7</v>
      </c>
      <c r="J90" s="27">
        <f t="shared" si="5"/>
        <v>3.3118487006352483E-6</v>
      </c>
      <c r="K90" s="27">
        <f t="shared" si="8"/>
        <v>-3.1847632564366354E-5</v>
      </c>
    </row>
    <row r="91" spans="2:11">
      <c r="B91" s="26">
        <f t="shared" si="0"/>
        <v>61</v>
      </c>
      <c r="C91" s="27"/>
      <c r="D91" s="26">
        <f t="shared" si="1"/>
        <v>4.4408920985006263E-18</v>
      </c>
      <c r="E91" s="26">
        <f t="shared" si="2"/>
        <v>4.2955781552868042E-6</v>
      </c>
      <c r="F91" s="26">
        <f t="shared" si="3"/>
        <v>2.3776410596071057E-6</v>
      </c>
      <c r="G91" s="27">
        <f t="shared" si="4"/>
        <v>-4.1923844235025267E-6</v>
      </c>
      <c r="H91" s="27">
        <f t="shared" si="6"/>
        <v>-4.1622132952198612E-6</v>
      </c>
      <c r="I91" s="27">
        <f t="shared" si="7"/>
        <v>-3.4083101153881135E-7</v>
      </c>
      <c r="J91" s="27">
        <f t="shared" si="5"/>
        <v>2.8264953874061636E-6</v>
      </c>
      <c r="K91" s="27">
        <f t="shared" si="8"/>
        <v>-2.7180350230750543E-5</v>
      </c>
    </row>
    <row r="92" spans="2:11">
      <c r="B92" s="26">
        <f t="shared" si="0"/>
        <v>62</v>
      </c>
      <c r="C92" s="27"/>
      <c r="D92" s="26">
        <f t="shared" si="1"/>
        <v>2.2204460492503131E-18</v>
      </c>
      <c r="E92" s="26">
        <f t="shared" si="2"/>
        <v>3.6660595875660568E-6</v>
      </c>
      <c r="F92" s="26">
        <f t="shared" si="3"/>
        <v>2.0291968827602145E-6</v>
      </c>
      <c r="G92" s="27">
        <f t="shared" si="4"/>
        <v>-3.5779889353501322E-6</v>
      </c>
      <c r="H92" s="27">
        <f t="shared" si="6"/>
        <v>-3.5522393970865847E-6</v>
      </c>
      <c r="I92" s="27">
        <f t="shared" si="7"/>
        <v>-2.9088222358586435E-7</v>
      </c>
      <c r="J92" s="27">
        <f t="shared" si="5"/>
        <v>2.4122709615172502E-6</v>
      </c>
      <c r="K92" s="27">
        <f t="shared" si="8"/>
        <v>-2.3197059849644163E-5</v>
      </c>
    </row>
    <row r="93" spans="2:11">
      <c r="B93" s="26">
        <f t="shared" si="0"/>
        <v>63</v>
      </c>
      <c r="C93" s="27"/>
      <c r="D93" s="26">
        <f t="shared" si="1"/>
        <v>1.1102230246251566E-18</v>
      </c>
      <c r="E93" s="26">
        <f t="shared" si="2"/>
        <v>3.1287971988218522E-6</v>
      </c>
      <c r="F93" s="26">
        <f t="shared" si="3"/>
        <v>1.7318173289300719E-6</v>
      </c>
      <c r="G93" s="27">
        <f t="shared" si="4"/>
        <v>-3.0536333332686246E-6</v>
      </c>
      <c r="H93" s="27">
        <f t="shared" si="6"/>
        <v>-3.031657399367162E-6</v>
      </c>
      <c r="I93" s="27">
        <f t="shared" si="7"/>
        <v>-2.482534156023064E-7</v>
      </c>
      <c r="J93" s="27">
        <f t="shared" si="5"/>
        <v>2.0587514091452754E-6</v>
      </c>
      <c r="K93" s="27">
        <f t="shared" si="8"/>
        <v>-1.9797522147403518E-5</v>
      </c>
    </row>
    <row r="94" spans="2:11">
      <c r="B94" s="26">
        <f t="shared" si="0"/>
        <v>64</v>
      </c>
      <c r="C94" s="27"/>
      <c r="D94" s="26">
        <f t="shared" si="1"/>
        <v>5.5511151231257828E-19</v>
      </c>
      <c r="E94" s="26">
        <f t="shared" si="2"/>
        <v>2.6702708118973443E-6</v>
      </c>
      <c r="F94" s="26">
        <f t="shared" si="3"/>
        <v>1.4780188587233664E-6</v>
      </c>
      <c r="G94" s="27">
        <f t="shared" si="4"/>
        <v>-2.6061222386465668E-6</v>
      </c>
      <c r="H94" s="27">
        <f t="shared" si="6"/>
        <v>-2.5873668859899448E-6</v>
      </c>
      <c r="I94" s="27">
        <f t="shared" si="7"/>
        <v>-2.1187185088311633E-7</v>
      </c>
      <c r="J94" s="27">
        <f t="shared" si="5"/>
        <v>1.7570403730394231E-6</v>
      </c>
      <c r="K94" s="27">
        <f t="shared" si="8"/>
        <v>-1.6896187953006087E-5</v>
      </c>
    </row>
    <row r="95" spans="2:11">
      <c r="B95" s="26">
        <f t="shared" si="0"/>
        <v>65</v>
      </c>
      <c r="C95" s="27"/>
      <c r="D95" s="26">
        <f t="shared" si="1"/>
        <v>2.7755575615628914E-19</v>
      </c>
      <c r="E95" s="26">
        <f t="shared" si="2"/>
        <v>2.2789416365992751E-6</v>
      </c>
      <c r="F95" s="26">
        <f t="shared" si="3"/>
        <v>1.261414648213186E-6</v>
      </c>
      <c r="G95" s="27">
        <f t="shared" si="4"/>
        <v>-2.2241940604890229E-6</v>
      </c>
      <c r="H95" s="27">
        <f t="shared" si="6"/>
        <v>-2.2081873117034224E-6</v>
      </c>
      <c r="I95" s="27">
        <f t="shared" si="7"/>
        <v>-1.8082200024804873E-7</v>
      </c>
      <c r="J95" s="27">
        <f t="shared" si="5"/>
        <v>1.4995452703973973E-6</v>
      </c>
      <c r="K95" s="27">
        <f t="shared" si="8"/>
        <v>-1.4420045358083281E-5</v>
      </c>
    </row>
    <row r="96" spans="2:11">
      <c r="B96" s="26">
        <f t="shared" ref="B96:B159" si="9">B95+1</f>
        <v>66</v>
      </c>
      <c r="C96" s="27"/>
      <c r="D96" s="26">
        <f t="shared" ref="D96:D159" si="10">$C$7*D95+C96</f>
        <v>1.3877787807814457E-19</v>
      </c>
      <c r="E96" s="26">
        <f t="shared" ref="E96:E159" si="11">($C$17*F95+$C$18*E95+$C$19*D95)/$C$20</f>
        <v>1.9449618967056236E-6</v>
      </c>
      <c r="F96" s="26">
        <f t="shared" ref="F96:F159" si="12">($G$14/$G$17)*E96+($G$15-$G$14*$G$18/$G$17)*D96</f>
        <v>1.0765538648817511E-6</v>
      </c>
      <c r="G96" s="27">
        <f t="shared" ref="G96:G159" si="13">$G$23*F96+$G$24*E96+$G$25*D96</f>
        <v>-1.8982375981271838E-6</v>
      </c>
      <c r="H96" s="27">
        <f t="shared" si="6"/>
        <v>-1.8845766442980011E-6</v>
      </c>
      <c r="I96" s="27">
        <f t="shared" si="7"/>
        <v>-1.5432250380364998E-7</v>
      </c>
      <c r="J96" s="27">
        <f t="shared" ref="J96:J159" si="14">((1-$C$3)*($E$7*D96+$E$7)*($E$6*E96+$E$6)^$C$3*($E$4*G96+$E$4)^(-$C$3)-$E$10)/$E$10</f>
        <v>1.2797862208608877E-6</v>
      </c>
      <c r="K96" s="27">
        <f t="shared" si="8"/>
        <v>-1.2306782376443935E-5</v>
      </c>
    </row>
    <row r="97" spans="2:11">
      <c r="B97" s="26">
        <f t="shared" si="9"/>
        <v>67</v>
      </c>
      <c r="C97" s="27"/>
      <c r="D97" s="26">
        <f t="shared" si="10"/>
        <v>6.9388939039072285E-20</v>
      </c>
      <c r="E97" s="26">
        <f t="shared" si="11"/>
        <v>1.6599270112426324E-6</v>
      </c>
      <c r="F97" s="26">
        <f t="shared" si="12"/>
        <v>9.1878449773317232E-7</v>
      </c>
      <c r="G97" s="27">
        <f t="shared" si="13"/>
        <v>-1.6200501759056357E-6</v>
      </c>
      <c r="H97" s="27">
        <f t="shared" ref="H97:H160" si="15">($E$5*F97+$E$6*E98-(1-$C$6)*$E$6*E97)/$E$8</f>
        <v>-1.6083912399139729E-6</v>
      </c>
      <c r="I97" s="27">
        <f t="shared" ref="I97:I160" si="16">$C$3*($E$7*D97+$E$7)*($E$6*E97+$E$6)^($C$3-1)*($E$4*G97+$E$4)^(1-$C$3)-$C$6-$E$11</f>
        <v>-1.3170650897675884E-7</v>
      </c>
      <c r="J97" s="27">
        <f t="shared" si="14"/>
        <v>1.0922329781507643E-6</v>
      </c>
      <c r="K97" s="27">
        <f t="shared" ref="K97:K160" si="17">($E$6*E98-(1-$C$6)*$E$6*E97)/$E$9</f>
        <v>-1.0503218866522768E-5</v>
      </c>
    </row>
    <row r="98" spans="2:11">
      <c r="B98" s="26">
        <f t="shared" si="9"/>
        <v>68</v>
      </c>
      <c r="C98" s="27"/>
      <c r="D98" s="26">
        <f t="shared" si="10"/>
        <v>3.4694469519536143E-20</v>
      </c>
      <c r="E98" s="26">
        <f t="shared" si="11"/>
        <v>1.416664093687324E-6</v>
      </c>
      <c r="F98" s="26">
        <f t="shared" si="12"/>
        <v>7.8413628970391875E-7</v>
      </c>
      <c r="G98" s="27">
        <f t="shared" si="13"/>
        <v>-1.3826312233206377E-6</v>
      </c>
      <c r="H98" s="27">
        <f t="shared" si="15"/>
        <v>-1.3726809087116779E-6</v>
      </c>
      <c r="I98" s="27">
        <f t="shared" si="16"/>
        <v>-1.1240488970165607E-7</v>
      </c>
      <c r="J98" s="27">
        <f t="shared" si="14"/>
        <v>9.3216575913883911E-7</v>
      </c>
      <c r="K98" s="27">
        <f t="shared" si="17"/>
        <v>-8.9639682561730074E-6</v>
      </c>
    </row>
    <row r="99" spans="2:11">
      <c r="B99" s="26">
        <f t="shared" si="9"/>
        <v>69</v>
      </c>
      <c r="C99" s="27"/>
      <c r="D99" s="26">
        <f t="shared" si="10"/>
        <v>1.7347234759768071E-20</v>
      </c>
      <c r="E99" s="26">
        <f t="shared" si="11"/>
        <v>1.2090514466901172E-6</v>
      </c>
      <c r="F99" s="26">
        <f t="shared" si="12"/>
        <v>6.692208263718349E-7</v>
      </c>
      <c r="G99" s="27">
        <f t="shared" si="13"/>
        <v>-1.1800061060654751E-6</v>
      </c>
      <c r="H99" s="27">
        <f t="shared" si="15"/>
        <v>-1.1715140137434457E-6</v>
      </c>
      <c r="I99" s="27">
        <f t="shared" si="16"/>
        <v>-9.5931924903869259E-8</v>
      </c>
      <c r="J99" s="27">
        <f t="shared" si="14"/>
        <v>7.9555647017697135E-7</v>
      </c>
      <c r="K99" s="27">
        <f t="shared" si="17"/>
        <v>-7.6502953921854295E-6</v>
      </c>
    </row>
    <row r="100" spans="2:11">
      <c r="B100" s="26">
        <f t="shared" si="9"/>
        <v>70</v>
      </c>
      <c r="C100" s="27"/>
      <c r="D100" s="26">
        <f t="shared" si="10"/>
        <v>8.6736173798840357E-21</v>
      </c>
      <c r="E100" s="26">
        <f t="shared" si="11"/>
        <v>1.0318645099126061E-6</v>
      </c>
      <c r="F100" s="26">
        <f t="shared" si="12"/>
        <v>5.7114626670180749E-7</v>
      </c>
      <c r="G100" s="27">
        <f t="shared" si="13"/>
        <v>-1.0070757747012673E-6</v>
      </c>
      <c r="H100" s="27">
        <f t="shared" si="15"/>
        <v>-9.9982820165054847E-7</v>
      </c>
      <c r="I100" s="27">
        <f t="shared" si="16"/>
        <v>-8.1873075555294328E-8</v>
      </c>
      <c r="J100" s="27">
        <f t="shared" si="14"/>
        <v>6.7896733686114681E-7</v>
      </c>
      <c r="K100" s="27">
        <f t="shared" si="17"/>
        <v>-6.5291417723827812E-6</v>
      </c>
    </row>
    <row r="101" spans="2:11">
      <c r="B101" s="26">
        <f t="shared" si="9"/>
        <v>71</v>
      </c>
      <c r="C101" s="27"/>
      <c r="D101" s="26">
        <f t="shared" si="10"/>
        <v>4.3368086899420178E-21</v>
      </c>
      <c r="E101" s="26">
        <f t="shared" si="11"/>
        <v>8.8064438426669822E-7</v>
      </c>
      <c r="F101" s="26">
        <f t="shared" si="12"/>
        <v>4.8744457003219846E-7</v>
      </c>
      <c r="G101" s="27">
        <f t="shared" si="13"/>
        <v>-8.5948844737069339E-7</v>
      </c>
      <c r="H101" s="27">
        <f t="shared" si="15"/>
        <v>-8.5330300883166994E-7</v>
      </c>
      <c r="I101" s="27">
        <f t="shared" si="16"/>
        <v>-6.9874553143556284E-8</v>
      </c>
      <c r="J101" s="27">
        <f t="shared" si="14"/>
        <v>5.7946439481777096E-7</v>
      </c>
      <c r="K101" s="27">
        <f t="shared" si="17"/>
        <v>-5.5722936303110813E-6</v>
      </c>
    </row>
    <row r="102" spans="2:11">
      <c r="B102" s="26">
        <f t="shared" si="9"/>
        <v>72</v>
      </c>
      <c r="C102" s="27"/>
      <c r="D102" s="26">
        <f t="shared" si="10"/>
        <v>2.1684043449710089E-21</v>
      </c>
      <c r="E102" s="26">
        <f t="shared" si="11"/>
        <v>7.5158562397514252E-7</v>
      </c>
      <c r="F102" s="26">
        <f t="shared" si="12"/>
        <v>4.1600938797333602E-7</v>
      </c>
      <c r="G102" s="27">
        <f t="shared" si="13"/>
        <v>-7.3353009745747589E-7</v>
      </c>
      <c r="H102" s="27">
        <f t="shared" si="15"/>
        <v>-7.2825113722453771E-7</v>
      </c>
      <c r="I102" s="27">
        <f t="shared" si="16"/>
        <v>-5.9634416696430215E-8</v>
      </c>
      <c r="J102" s="27">
        <f t="shared" si="14"/>
        <v>4.9454365304787965E-7</v>
      </c>
      <c r="K102" s="27">
        <f t="shared" si="17"/>
        <v>-4.7556719374273258E-6</v>
      </c>
    </row>
    <row r="103" spans="2:11">
      <c r="B103" s="26">
        <f t="shared" si="9"/>
        <v>73</v>
      </c>
      <c r="C103" s="27"/>
      <c r="D103" s="26">
        <f t="shared" si="10"/>
        <v>1.0842021724855045E-21</v>
      </c>
      <c r="E103" s="26">
        <f t="shared" si="11"/>
        <v>6.4144047274709309E-7</v>
      </c>
      <c r="F103" s="26">
        <f t="shared" si="12"/>
        <v>3.5504305827125665E-7</v>
      </c>
      <c r="G103" s="27">
        <f t="shared" si="13"/>
        <v>-6.2603099031988209E-7</v>
      </c>
      <c r="H103" s="27">
        <f t="shared" si="15"/>
        <v>-6.2152566366193256E-7</v>
      </c>
      <c r="I103" s="27">
        <f t="shared" si="16"/>
        <v>-5.0894974609749788E-8</v>
      </c>
      <c r="J103" s="27">
        <f t="shared" si="14"/>
        <v>4.2206808308064066E-7</v>
      </c>
      <c r="K103" s="27">
        <f t="shared" si="17"/>
        <v>-4.0587264557289732E-6</v>
      </c>
    </row>
    <row r="104" spans="2:11">
      <c r="B104" s="26">
        <f t="shared" si="9"/>
        <v>74</v>
      </c>
      <c r="C104" s="27"/>
      <c r="D104" s="26">
        <f t="shared" si="10"/>
        <v>5.4210108624275223E-22</v>
      </c>
      <c r="E104" s="26">
        <f t="shared" si="11"/>
        <v>5.4743713417757163E-7</v>
      </c>
      <c r="F104" s="26">
        <f t="shared" si="12"/>
        <v>3.0301136674032553E-7</v>
      </c>
      <c r="G104" s="27">
        <f t="shared" si="13"/>
        <v>-5.3428591710050698E-7</v>
      </c>
      <c r="H104" s="27">
        <f t="shared" si="15"/>
        <v>-5.3044084773094103E-7</v>
      </c>
      <c r="I104" s="27">
        <f t="shared" si="16"/>
        <v>-4.3436300001253869E-8</v>
      </c>
      <c r="J104" s="27">
        <f t="shared" si="14"/>
        <v>3.6021383866138119E-7</v>
      </c>
      <c r="K104" s="27">
        <f t="shared" si="17"/>
        <v>-3.4639185921949435E-6</v>
      </c>
    </row>
    <row r="105" spans="2:11">
      <c r="B105" s="26">
        <f t="shared" si="9"/>
        <v>75</v>
      </c>
      <c r="C105" s="27"/>
      <c r="D105" s="26">
        <f t="shared" si="10"/>
        <v>2.7105054312137611E-22</v>
      </c>
      <c r="E105" s="26">
        <f t="shared" si="11"/>
        <v>4.6721001965012127E-7</v>
      </c>
      <c r="F105" s="26">
        <f t="shared" si="12"/>
        <v>2.5860493885136527E-7</v>
      </c>
      <c r="G105" s="27">
        <f t="shared" si="13"/>
        <v>-4.5598611830073793E-7</v>
      </c>
      <c r="H105" s="27">
        <f t="shared" si="15"/>
        <v>-4.5270454526969216E-7</v>
      </c>
      <c r="I105" s="27">
        <f t="shared" si="16"/>
        <v>-3.7070696165542039E-8</v>
      </c>
      <c r="J105" s="27">
        <f t="shared" si="14"/>
        <v>3.0742435936571359E-7</v>
      </c>
      <c r="K105" s="27">
        <f t="shared" si="17"/>
        <v>-2.9562800410994272E-6</v>
      </c>
    </row>
    <row r="106" spans="2:11">
      <c r="B106" s="26">
        <f t="shared" si="9"/>
        <v>76</v>
      </c>
      <c r="C106" s="27"/>
      <c r="D106" s="26">
        <f t="shared" si="10"/>
        <v>1.3552527156068806E-22</v>
      </c>
      <c r="E106" s="26">
        <f t="shared" si="11"/>
        <v>3.9874021843513028E-7</v>
      </c>
      <c r="F106" s="26">
        <f t="shared" si="12"/>
        <v>2.2070628939682698E-7</v>
      </c>
      <c r="G106" s="27">
        <f t="shared" si="13"/>
        <v>-3.8916118398056306E-7</v>
      </c>
      <c r="H106" s="27">
        <f t="shared" si="15"/>
        <v>-3.863605266911715E-7</v>
      </c>
      <c r="I106" s="27">
        <f t="shared" si="16"/>
        <v>-3.1637973393894292E-8</v>
      </c>
      <c r="J106" s="27">
        <f t="shared" si="14"/>
        <v>2.6237120023699431E-7</v>
      </c>
      <c r="K106" s="27">
        <f t="shared" si="17"/>
        <v>-2.5230361074579662E-6</v>
      </c>
    </row>
    <row r="107" spans="2:11">
      <c r="B107" s="26">
        <f t="shared" si="9"/>
        <v>77</v>
      </c>
      <c r="C107" s="27"/>
      <c r="D107" s="26">
        <f t="shared" si="10"/>
        <v>6.7762635780344029E-23</v>
      </c>
      <c r="E107" s="26">
        <f t="shared" si="11"/>
        <v>3.403046919172683E-7</v>
      </c>
      <c r="F107" s="26">
        <f t="shared" si="12"/>
        <v>1.8836170103971997E-7</v>
      </c>
      <c r="G107" s="27">
        <f t="shared" si="13"/>
        <v>-3.3212946850559563E-7</v>
      </c>
      <c r="H107" s="27">
        <f t="shared" si="15"/>
        <v>-3.2973924857801418E-7</v>
      </c>
      <c r="I107" s="27">
        <f t="shared" si="16"/>
        <v>-2.7001417740590838E-8</v>
      </c>
      <c r="J107" s="27">
        <f t="shared" si="14"/>
        <v>2.2392059980057728E-7</v>
      </c>
      <c r="K107" s="27">
        <f t="shared" si="17"/>
        <v>-2.1532842325618384E-6</v>
      </c>
    </row>
    <row r="108" spans="2:11">
      <c r="B108" s="26">
        <f t="shared" si="9"/>
        <v>78</v>
      </c>
      <c r="C108" s="27"/>
      <c r="D108" s="26">
        <f t="shared" si="10"/>
        <v>3.3881317890172014E-23</v>
      </c>
      <c r="E108" s="26">
        <f t="shared" si="11"/>
        <v>2.9043291342768617E-7</v>
      </c>
      <c r="F108" s="26">
        <f t="shared" si="12"/>
        <v>1.6075722407159878E-7</v>
      </c>
      <c r="G108" s="27">
        <f t="shared" si="13"/>
        <v>-2.8345577203125905E-7</v>
      </c>
      <c r="H108" s="27">
        <f t="shared" si="15"/>
        <v>-2.8141583971827963E-7</v>
      </c>
      <c r="I108" s="27">
        <f t="shared" si="16"/>
        <v>-2.3044350747070119E-8</v>
      </c>
      <c r="J108" s="27">
        <f t="shared" si="14"/>
        <v>1.9110494981296077E-7</v>
      </c>
      <c r="K108" s="27">
        <f t="shared" si="17"/>
        <v>-1.8377196317142488E-6</v>
      </c>
    </row>
    <row r="109" spans="2:11">
      <c r="B109" s="26">
        <f t="shared" si="9"/>
        <v>79</v>
      </c>
      <c r="C109" s="27"/>
      <c r="D109" s="26">
        <f t="shared" si="10"/>
        <v>1.6940658945086007E-23</v>
      </c>
      <c r="E109" s="26">
        <f t="shared" si="11"/>
        <v>2.4786986252484743E-7</v>
      </c>
      <c r="F109" s="26">
        <f t="shared" si="12"/>
        <v>1.371981934148955E-7</v>
      </c>
      <c r="G109" s="27">
        <f t="shared" si="13"/>
        <v>-2.4191522378112459E-7</v>
      </c>
      <c r="H109" s="27">
        <f t="shared" si="15"/>
        <v>-2.4017424430324542E-7</v>
      </c>
      <c r="I109" s="27">
        <f t="shared" si="16"/>
        <v>-1.9667193193462218E-8</v>
      </c>
      <c r="J109" s="27">
        <f t="shared" si="14"/>
        <v>1.6309844681667619E-7</v>
      </c>
      <c r="K109" s="27">
        <f t="shared" si="17"/>
        <v>-1.568401139857866E-6</v>
      </c>
    </row>
    <row r="110" spans="2:11">
      <c r="B110" s="26">
        <f t="shared" si="9"/>
        <v>80</v>
      </c>
      <c r="C110" s="27"/>
      <c r="D110" s="26">
        <f t="shared" si="10"/>
        <v>8.4703294725430036E-24</v>
      </c>
      <c r="E110" s="26">
        <f t="shared" si="11"/>
        <v>2.1154444247719313E-7</v>
      </c>
      <c r="F110" s="26">
        <f t="shared" si="12"/>
        <v>1.1709174741613756E-7</v>
      </c>
      <c r="G110" s="27">
        <f t="shared" si="13"/>
        <v>-2.0646245824416572E-7</v>
      </c>
      <c r="H110" s="27">
        <f t="shared" si="15"/>
        <v>-2.0497661995281166E-7</v>
      </c>
      <c r="I110" s="27">
        <f t="shared" si="16"/>
        <v>-1.678495914481104E-8</v>
      </c>
      <c r="J110" s="27">
        <f t="shared" si="14"/>
        <v>1.3919630704367402E-7</v>
      </c>
      <c r="K110" s="27">
        <f t="shared" si="17"/>
        <v>-1.3385513726121803E-6</v>
      </c>
    </row>
    <row r="111" spans="2:11">
      <c r="B111" s="26">
        <f t="shared" si="9"/>
        <v>81</v>
      </c>
      <c r="C111" s="27"/>
      <c r="D111" s="26">
        <f t="shared" si="10"/>
        <v>4.2351647362715018E-24</v>
      </c>
      <c r="E111" s="26">
        <f t="shared" si="11"/>
        <v>1.8054252617540565E-7</v>
      </c>
      <c r="F111" s="26">
        <f t="shared" si="12"/>
        <v>9.9931908516486487E-8</v>
      </c>
      <c r="G111" s="27">
        <f t="shared" si="13"/>
        <v>-1.7620530861170971E-7</v>
      </c>
      <c r="H111" s="27">
        <f t="shared" si="15"/>
        <v>-1.7493722047161019E-7</v>
      </c>
      <c r="I111" s="27">
        <f t="shared" si="16"/>
        <v>-1.4325117481117644E-8</v>
      </c>
      <c r="J111" s="27">
        <f t="shared" si="14"/>
        <v>1.1879703590390439E-7</v>
      </c>
      <c r="K111" s="27">
        <f t="shared" si="17"/>
        <v>-1.1423861737847997E-6</v>
      </c>
    </row>
    <row r="112" spans="2:11">
      <c r="B112" s="26">
        <f t="shared" si="9"/>
        <v>82</v>
      </c>
      <c r="C112" s="27"/>
      <c r="D112" s="26">
        <f t="shared" si="10"/>
        <v>2.1175823681357509E-24</v>
      </c>
      <c r="E112" s="26">
        <f t="shared" si="11"/>
        <v>1.5408395217620152E-7</v>
      </c>
      <c r="F112" s="26">
        <f t="shared" si="12"/>
        <v>8.528685035552817E-8</v>
      </c>
      <c r="G112" s="27">
        <f t="shared" si="13"/>
        <v>-1.5038235545093458E-7</v>
      </c>
      <c r="H112" s="27">
        <f t="shared" si="15"/>
        <v>-1.4930010609687154E-7</v>
      </c>
      <c r="I112" s="27">
        <f t="shared" si="16"/>
        <v>-1.2225766440887575E-8</v>
      </c>
      <c r="J112" s="27">
        <f t="shared" si="14"/>
        <v>1.0138728560917272E-7</v>
      </c>
      <c r="K112" s="27">
        <f t="shared" si="17"/>
        <v>-9.7496905741307835E-7</v>
      </c>
    </row>
    <row r="113" spans="2:11">
      <c r="B113" s="26">
        <f t="shared" si="9"/>
        <v>83</v>
      </c>
      <c r="C113" s="27"/>
      <c r="D113" s="26">
        <f t="shared" si="10"/>
        <v>1.0587911840678754E-24</v>
      </c>
      <c r="E113" s="26">
        <f t="shared" si="11"/>
        <v>1.3150289198441591E-7</v>
      </c>
      <c r="F113" s="26">
        <f t="shared" si="12"/>
        <v>7.2788030885712885E-8</v>
      </c>
      <c r="G113" s="27">
        <f t="shared" si="13"/>
        <v>-1.283437656285706E-7</v>
      </c>
      <c r="H113" s="27">
        <f t="shared" si="15"/>
        <v>-1.2742012031770234E-7</v>
      </c>
      <c r="I113" s="27">
        <f t="shared" si="16"/>
        <v>-1.0434076005982895E-8</v>
      </c>
      <c r="J113" s="27">
        <f t="shared" si="14"/>
        <v>8.6528940767157675E-8</v>
      </c>
      <c r="K113" s="27">
        <f t="shared" si="17"/>
        <v>-8.3208698137833705E-7</v>
      </c>
    </row>
    <row r="114" spans="2:11">
      <c r="B114" s="26">
        <f t="shared" si="9"/>
        <v>84</v>
      </c>
      <c r="C114" s="27"/>
      <c r="D114" s="26">
        <f t="shared" si="10"/>
        <v>5.2939559203393772E-25</v>
      </c>
      <c r="E114" s="26">
        <f t="shared" si="11"/>
        <v>1.1223109451716083E-7</v>
      </c>
      <c r="F114" s="26">
        <f t="shared" si="12"/>
        <v>6.212091803289439E-8</v>
      </c>
      <c r="G114" s="27">
        <f t="shared" si="13"/>
        <v>-1.0953493929742207E-7</v>
      </c>
      <c r="H114" s="27">
        <f t="shared" si="15"/>
        <v>-1.0874665454854648E-7</v>
      </c>
      <c r="I114" s="27">
        <f t="shared" si="16"/>
        <v>-8.9049584095501899E-9</v>
      </c>
      <c r="J114" s="27">
        <f t="shared" si="14"/>
        <v>7.3848091834214189E-8</v>
      </c>
      <c r="K114" s="27">
        <f t="shared" si="17"/>
        <v>-7.1014432644293751E-7</v>
      </c>
    </row>
    <row r="115" spans="2:11">
      <c r="B115" s="26">
        <f t="shared" si="9"/>
        <v>85</v>
      </c>
      <c r="C115" s="27"/>
      <c r="D115" s="26">
        <f t="shared" si="10"/>
        <v>2.6469779601696886E-25</v>
      </c>
      <c r="E115" s="26">
        <f t="shared" si="11"/>
        <v>9.5783586097958857E-8</v>
      </c>
      <c r="F115" s="26">
        <f t="shared" si="12"/>
        <v>5.3017074514747495E-8</v>
      </c>
      <c r="G115" s="27">
        <f t="shared" si="13"/>
        <v>-9.348255342306303E-8</v>
      </c>
      <c r="H115" s="27">
        <f t="shared" si="15"/>
        <v>-9.2809792095745582E-8</v>
      </c>
      <c r="I115" s="27">
        <f t="shared" si="16"/>
        <v>-7.5999335713561322E-9</v>
      </c>
      <c r="J115" s="27">
        <f t="shared" si="14"/>
        <v>6.302562670420169E-8</v>
      </c>
      <c r="K115" s="27">
        <f t="shared" si="17"/>
        <v>-6.0607241269863287E-7</v>
      </c>
    </row>
    <row r="116" spans="2:11">
      <c r="B116" s="26">
        <f t="shared" si="9"/>
        <v>86</v>
      </c>
      <c r="C116" s="27"/>
      <c r="D116" s="26">
        <f t="shared" si="10"/>
        <v>1.3234889800848443E-25</v>
      </c>
      <c r="E116" s="26">
        <f t="shared" si="11"/>
        <v>8.1746466122027E-8</v>
      </c>
      <c r="F116" s="26">
        <f t="shared" si="12"/>
        <v>4.5247402631974992E-8</v>
      </c>
      <c r="G116" s="27">
        <f t="shared" si="13"/>
        <v>-7.9782650636859451E-8</v>
      </c>
      <c r="H116" s="27">
        <f t="shared" si="15"/>
        <v>-7.9208482730935414E-8</v>
      </c>
      <c r="I116" s="27">
        <f t="shared" si="16"/>
        <v>-6.4861605392207977E-9</v>
      </c>
      <c r="J116" s="27">
        <f t="shared" si="14"/>
        <v>5.378919738204664E-8</v>
      </c>
      <c r="K116" s="27">
        <f t="shared" si="17"/>
        <v>-5.1725227641293936E-7</v>
      </c>
    </row>
    <row r="117" spans="2:11">
      <c r="B117" s="26">
        <f t="shared" si="9"/>
        <v>87</v>
      </c>
      <c r="C117" s="27"/>
      <c r="D117" s="26">
        <f t="shared" si="10"/>
        <v>6.6174449004242215E-26</v>
      </c>
      <c r="E117" s="26">
        <f t="shared" si="11"/>
        <v>6.9766491271327667E-8</v>
      </c>
      <c r="F117" s="26">
        <f t="shared" si="12"/>
        <v>3.8616379037861908E-8</v>
      </c>
      <c r="G117" s="27">
        <f t="shared" si="13"/>
        <v>-6.8090473671986791E-8</v>
      </c>
      <c r="H117" s="27">
        <f t="shared" si="15"/>
        <v>-6.7600450285078151E-8</v>
      </c>
      <c r="I117" s="27">
        <f t="shared" si="16"/>
        <v>-5.5356113581872535E-9</v>
      </c>
      <c r="J117" s="27">
        <f t="shared" si="14"/>
        <v>4.5906370429390362E-8</v>
      </c>
      <c r="K117" s="27">
        <f t="shared" si="17"/>
        <v>-4.4144876395719703E-7</v>
      </c>
    </row>
    <row r="118" spans="2:11">
      <c r="B118" s="26">
        <f t="shared" si="9"/>
        <v>88</v>
      </c>
      <c r="C118" s="27"/>
      <c r="D118" s="26">
        <f t="shared" si="10"/>
        <v>3.3087224502121108E-26</v>
      </c>
      <c r="E118" s="26">
        <f t="shared" si="11"/>
        <v>5.9542186166757161E-8</v>
      </c>
      <c r="F118" s="26">
        <f t="shared" si="12"/>
        <v>3.2957134404484383E-8</v>
      </c>
      <c r="G118" s="27">
        <f t="shared" si="13"/>
        <v>-5.8111789566609813E-8</v>
      </c>
      <c r="H118" s="27">
        <f t="shared" si="15"/>
        <v>-5.7693579288327284E-8</v>
      </c>
      <c r="I118" s="27">
        <f t="shared" si="16"/>
        <v>-4.7243654960338333E-9</v>
      </c>
      <c r="J118" s="27">
        <f t="shared" si="14"/>
        <v>3.9178774482032127E-8</v>
      </c>
      <c r="K118" s="27">
        <f t="shared" si="17"/>
        <v>-3.7675428429387989E-7</v>
      </c>
    </row>
    <row r="119" spans="2:11">
      <c r="B119" s="26">
        <f t="shared" si="9"/>
        <v>89</v>
      </c>
      <c r="C119" s="27"/>
      <c r="D119" s="26">
        <f t="shared" si="10"/>
        <v>1.6543612251060554E-26</v>
      </c>
      <c r="E119" s="26">
        <f t="shared" si="11"/>
        <v>5.0816256757544411E-8</v>
      </c>
      <c r="F119" s="26">
        <f t="shared" si="12"/>
        <v>2.812725416565589E-8</v>
      </c>
      <c r="G119" s="27">
        <f t="shared" si="13"/>
        <v>-4.9595485308296091E-8</v>
      </c>
      <c r="H119" s="27">
        <f t="shared" si="15"/>
        <v>-4.9238563901004555E-8</v>
      </c>
      <c r="I119" s="27">
        <f t="shared" si="16"/>
        <v>-4.032008005250276E-9</v>
      </c>
      <c r="J119" s="27">
        <f t="shared" si="14"/>
        <v>3.3437110679668057E-8</v>
      </c>
      <c r="K119" s="27">
        <f t="shared" si="17"/>
        <v>-3.2154080455768677E-7</v>
      </c>
    </row>
    <row r="120" spans="2:11">
      <c r="B120" s="26">
        <f t="shared" si="9"/>
        <v>90</v>
      </c>
      <c r="C120" s="27"/>
      <c r="D120" s="26">
        <f t="shared" si="10"/>
        <v>8.2718061255302769E-27</v>
      </c>
      <c r="E120" s="26">
        <f t="shared" si="11"/>
        <v>4.3369115531239784E-8</v>
      </c>
      <c r="F120" s="26">
        <f t="shared" si="12"/>
        <v>2.4005194662548038E-8</v>
      </c>
      <c r="G120" s="27">
        <f t="shared" si="13"/>
        <v>-4.2327248589479469E-8</v>
      </c>
      <c r="H120" s="27">
        <f t="shared" si="15"/>
        <v>-4.2022634146462711E-8</v>
      </c>
      <c r="I120" s="27">
        <f t="shared" si="16"/>
        <v>-3.4411157673330806E-9</v>
      </c>
      <c r="J120" s="27">
        <f t="shared" si="14"/>
        <v>2.8536889642515486E-8</v>
      </c>
      <c r="K120" s="27">
        <f t="shared" si="17"/>
        <v>-2.7441888070198687E-7</v>
      </c>
    </row>
    <row r="121" spans="2:11">
      <c r="B121" s="26">
        <f t="shared" si="9"/>
        <v>91</v>
      </c>
      <c r="C121" s="27"/>
      <c r="D121" s="26">
        <f t="shared" si="10"/>
        <v>4.1359030627651385E-27</v>
      </c>
      <c r="E121" s="26">
        <f t="shared" si="11"/>
        <v>3.7013355606575242E-8</v>
      </c>
      <c r="F121" s="26">
        <f t="shared" si="12"/>
        <v>2.0487224504496432E-8</v>
      </c>
      <c r="G121" s="27">
        <f t="shared" si="13"/>
        <v>-3.6124174650548331E-8</v>
      </c>
      <c r="H121" s="27">
        <f t="shared" si="15"/>
        <v>-3.5864201566841837E-8</v>
      </c>
      <c r="I121" s="27">
        <f t="shared" si="16"/>
        <v>-2.9368189824463542E-9</v>
      </c>
      <c r="J121" s="27">
        <f t="shared" si="14"/>
        <v>2.435479793473642E-8</v>
      </c>
      <c r="K121" s="27">
        <f t="shared" si="17"/>
        <v>-2.3420269221917935E-7</v>
      </c>
    </row>
    <row r="122" spans="2:11">
      <c r="B122" s="26">
        <f t="shared" si="9"/>
        <v>92</v>
      </c>
      <c r="C122" s="27"/>
      <c r="D122" s="26">
        <f t="shared" si="10"/>
        <v>2.0679515313825692E-27</v>
      </c>
      <c r="E122" s="26">
        <f t="shared" si="11"/>
        <v>3.1589034650060144E-8</v>
      </c>
      <c r="F122" s="26">
        <f t="shared" si="12"/>
        <v>1.7484814174511976E-8</v>
      </c>
      <c r="G122" s="27">
        <f t="shared" si="13"/>
        <v>-3.083016349207419E-8</v>
      </c>
      <c r="H122" s="27">
        <f t="shared" si="15"/>
        <v>-3.0608289559956913E-8</v>
      </c>
      <c r="I122" s="27">
        <f t="shared" si="16"/>
        <v>-2.5064270797736654E-9</v>
      </c>
      <c r="J122" s="27">
        <f t="shared" si="14"/>
        <v>2.0785593144363939E-8</v>
      </c>
      <c r="K122" s="27">
        <f t="shared" si="17"/>
        <v>-1.9988020103572486E-7</v>
      </c>
    </row>
    <row r="123" spans="2:11">
      <c r="B123" s="26">
        <f t="shared" si="9"/>
        <v>93</v>
      </c>
      <c r="C123" s="27"/>
      <c r="D123" s="26">
        <f t="shared" si="10"/>
        <v>1.0339757656912846E-27</v>
      </c>
      <c r="E123" s="26">
        <f t="shared" si="11"/>
        <v>2.6959649936344437E-8</v>
      </c>
      <c r="F123" s="26">
        <f t="shared" si="12"/>
        <v>1.4922408189070083E-8</v>
      </c>
      <c r="G123" s="27">
        <f t="shared" si="13"/>
        <v>-2.631199162729096E-8</v>
      </c>
      <c r="H123" s="27">
        <f t="shared" si="15"/>
        <v>-2.6122633402003389E-8</v>
      </c>
      <c r="I123" s="27">
        <f t="shared" si="16"/>
        <v>-2.1391092647204957E-9</v>
      </c>
      <c r="J123" s="27">
        <f t="shared" si="14"/>
        <v>1.7739456990577755E-8</v>
      </c>
      <c r="K123" s="27">
        <f t="shared" si="17"/>
        <v>-1.7058768363214382E-7</v>
      </c>
    </row>
    <row r="124" spans="2:11">
      <c r="B124" s="26">
        <f t="shared" si="9"/>
        <v>94</v>
      </c>
      <c r="C124" s="27"/>
      <c r="D124" s="26">
        <f t="shared" si="10"/>
        <v>5.1698788284564231E-28</v>
      </c>
      <c r="E124" s="26">
        <f t="shared" si="11"/>
        <v>2.3008703264974669E-8</v>
      </c>
      <c r="F124" s="26">
        <f t="shared" si="12"/>
        <v>1.2735523748706993E-8</v>
      </c>
      <c r="G124" s="27">
        <f t="shared" si="13"/>
        <v>-2.2455959520701583E-8</v>
      </c>
      <c r="H124" s="27">
        <f t="shared" si="15"/>
        <v>-2.2294351813379303E-8</v>
      </c>
      <c r="I124" s="27">
        <f t="shared" si="16"/>
        <v>-1.825622028550633E-9</v>
      </c>
      <c r="J124" s="27">
        <f t="shared" si="14"/>
        <v>1.5139733061652275E-8</v>
      </c>
      <c r="K124" s="27">
        <f t="shared" si="17"/>
        <v>-1.4558799549025539E-7</v>
      </c>
    </row>
    <row r="125" spans="2:11">
      <c r="B125" s="26">
        <f t="shared" si="9"/>
        <v>95</v>
      </c>
      <c r="C125" s="27"/>
      <c r="D125" s="26">
        <f t="shared" si="10"/>
        <v>2.5849394142282115E-28</v>
      </c>
      <c r="E125" s="26">
        <f t="shared" si="11"/>
        <v>1.9636769289870065E-8</v>
      </c>
      <c r="F125" s="26">
        <f t="shared" si="12"/>
        <v>1.0869128032074505E-8</v>
      </c>
      <c r="G125" s="27">
        <f t="shared" si="13"/>
        <v>-1.9165030345797001E-8</v>
      </c>
      <c r="H125" s="27">
        <f t="shared" si="15"/>
        <v>-1.902710630776644E-8</v>
      </c>
      <c r="I125" s="27">
        <f t="shared" si="16"/>
        <v>-1.5580764456402107E-9</v>
      </c>
      <c r="J125" s="27">
        <f t="shared" si="14"/>
        <v>1.2920999450309684E-8</v>
      </c>
      <c r="K125" s="27">
        <f t="shared" si="17"/>
        <v>-1.2425202089370916E-7</v>
      </c>
    </row>
    <row r="126" spans="2:11">
      <c r="B126" s="26">
        <f t="shared" si="9"/>
        <v>96</v>
      </c>
      <c r="C126" s="27"/>
      <c r="D126" s="26">
        <f t="shared" si="10"/>
        <v>1.2924697071141058E-28</v>
      </c>
      <c r="E126" s="26">
        <f t="shared" si="11"/>
        <v>1.6758993486198479E-8</v>
      </c>
      <c r="F126" s="26">
        <f t="shared" si="12"/>
        <v>9.2762532981513286E-9</v>
      </c>
      <c r="G126" s="27">
        <f t="shared" si="13"/>
        <v>-1.6356388058889978E-8</v>
      </c>
      <c r="H126" s="27">
        <f t="shared" si="15"/>
        <v>-1.6238676839655131E-8</v>
      </c>
      <c r="I126" s="27">
        <f t="shared" si="16"/>
        <v>-1.3297397627454188E-9</v>
      </c>
      <c r="J126" s="27">
        <f t="shared" si="14"/>
        <v>1.1027422141388732E-8</v>
      </c>
      <c r="K126" s="27">
        <f t="shared" si="17"/>
        <v>-1.0604284126711606E-7</v>
      </c>
    </row>
    <row r="127" spans="2:11">
      <c r="B127" s="26">
        <f t="shared" si="9"/>
        <v>97</v>
      </c>
      <c r="C127" s="27"/>
      <c r="D127" s="26">
        <f t="shared" si="10"/>
        <v>6.4623485355705288E-29</v>
      </c>
      <c r="E127" s="26">
        <f t="shared" si="11"/>
        <v>1.4302956791132187E-8</v>
      </c>
      <c r="F127" s="26">
        <f t="shared" si="12"/>
        <v>7.9168149457376413E-9</v>
      </c>
      <c r="G127" s="27">
        <f t="shared" si="13"/>
        <v>-1.3959353338131797E-8</v>
      </c>
      <c r="H127" s="27">
        <f t="shared" si="15"/>
        <v>-1.3858892741620771E-8</v>
      </c>
      <c r="I127" s="27">
        <f t="shared" si="16"/>
        <v>-1.1348659095800073E-9</v>
      </c>
      <c r="J127" s="27">
        <f t="shared" si="14"/>
        <v>9.4113494454301898E-9</v>
      </c>
      <c r="K127" s="27">
        <f t="shared" si="17"/>
        <v>-9.0502223650932062E-8</v>
      </c>
    </row>
    <row r="128" spans="2:11">
      <c r="B128" s="26">
        <f t="shared" si="9"/>
        <v>98</v>
      </c>
      <c r="C128" s="27"/>
      <c r="D128" s="26">
        <f t="shared" si="10"/>
        <v>3.2311742677852644E-29</v>
      </c>
      <c r="E128" s="26">
        <f t="shared" si="11"/>
        <v>1.2206853182290899E-8</v>
      </c>
      <c r="F128" s="26">
        <f t="shared" si="12"/>
        <v>6.756602786767976E-9</v>
      </c>
      <c r="G128" s="27">
        <f t="shared" si="13"/>
        <v>-1.1913604942437136E-8</v>
      </c>
      <c r="H128" s="27">
        <f t="shared" si="15"/>
        <v>-1.1827866883508238E-8</v>
      </c>
      <c r="I128" s="27">
        <f t="shared" si="16"/>
        <v>-9.6855089226632884E-10</v>
      </c>
      <c r="J128" s="27">
        <f t="shared" si="14"/>
        <v>8.0321125846769571E-9</v>
      </c>
      <c r="K128" s="27">
        <f t="shared" si="17"/>
        <v>-7.7239089295349337E-8</v>
      </c>
    </row>
    <row r="129" spans="2:11">
      <c r="B129" s="26">
        <f t="shared" si="9"/>
        <v>99</v>
      </c>
      <c r="C129" s="27"/>
      <c r="D129" s="26">
        <f t="shared" si="10"/>
        <v>1.6155871338926322E-29</v>
      </c>
      <c r="E129" s="26">
        <f t="shared" si="11"/>
        <v>1.0417934332738093E-8</v>
      </c>
      <c r="F129" s="26">
        <f t="shared" si="12"/>
        <v>5.7664201488932539E-9</v>
      </c>
      <c r="G129" s="27">
        <f t="shared" si="13"/>
        <v>-1.0167661730916387E-8</v>
      </c>
      <c r="H129" s="27">
        <f t="shared" si="15"/>
        <v>-1.0094488616240639E-8</v>
      </c>
      <c r="I129" s="27">
        <f t="shared" si="16"/>
        <v>-8.2660940592393928E-10</v>
      </c>
      <c r="J129" s="27">
        <f t="shared" si="14"/>
        <v>6.8550037546451233E-9</v>
      </c>
      <c r="K129" s="27">
        <f t="shared" si="17"/>
        <v>-6.5919672186016097E-8</v>
      </c>
    </row>
    <row r="130" spans="2:11">
      <c r="B130" s="26">
        <f t="shared" si="9"/>
        <v>100</v>
      </c>
      <c r="C130" s="27"/>
      <c r="D130" s="26">
        <f t="shared" si="10"/>
        <v>8.0779356694631611E-30</v>
      </c>
      <c r="E130" s="26">
        <f t="shared" si="11"/>
        <v>8.891182202363007E-9</v>
      </c>
      <c r="F130" s="26">
        <f t="shared" si="12"/>
        <v>4.9213491428978921E-9</v>
      </c>
      <c r="G130" s="27">
        <f t="shared" si="13"/>
        <v>-8.6775871429217559E-9</v>
      </c>
      <c r="H130" s="27">
        <f t="shared" si="15"/>
        <v>-8.6151375752707281E-9</v>
      </c>
      <c r="I130" s="27">
        <f t="shared" si="16"/>
        <v>-7.0546950226013649E-10</v>
      </c>
      <c r="J130" s="27">
        <f t="shared" si="14"/>
        <v>5.8504001768991687E-9</v>
      </c>
      <c r="K130" s="27">
        <f t="shared" si="17"/>
        <v>-5.6259119841454E-8</v>
      </c>
    </row>
    <row r="131" spans="2:11">
      <c r="B131" s="26">
        <f t="shared" si="9"/>
        <v>101</v>
      </c>
      <c r="C131" s="27"/>
      <c r="D131" s="26">
        <f t="shared" si="10"/>
        <v>4.0389678347315805E-30</v>
      </c>
      <c r="E131" s="26">
        <f t="shared" si="11"/>
        <v>7.5881761614866657E-9</v>
      </c>
      <c r="F131" s="26">
        <f t="shared" si="12"/>
        <v>4.2001236054487438E-9</v>
      </c>
      <c r="G131" s="27">
        <f t="shared" si="13"/>
        <v>-7.4058835370218707E-9</v>
      </c>
      <c r="H131" s="27">
        <f t="shared" si="15"/>
        <v>-7.3525859766120969E-9</v>
      </c>
      <c r="I131" s="27">
        <f t="shared" si="16"/>
        <v>-6.020826615049657E-10</v>
      </c>
      <c r="J131" s="27">
        <f t="shared" si="14"/>
        <v>4.9930221107891864E-9</v>
      </c>
      <c r="K131" s="27">
        <f t="shared" si="17"/>
        <v>-4.8014325016720983E-8</v>
      </c>
    </row>
    <row r="132" spans="2:11">
      <c r="B132" s="26">
        <f t="shared" si="9"/>
        <v>102</v>
      </c>
      <c r="C132" s="27"/>
      <c r="D132" s="26">
        <f t="shared" si="10"/>
        <v>2.0194839173657903E-30</v>
      </c>
      <c r="E132" s="26">
        <f t="shared" si="11"/>
        <v>6.4761261379225121E-9</v>
      </c>
      <c r="F132" s="26">
        <f t="shared" si="12"/>
        <v>3.584593937316139E-9</v>
      </c>
      <c r="G132" s="27">
        <f t="shared" si="13"/>
        <v>-6.3205485650086479E-9</v>
      </c>
      <c r="H132" s="27">
        <f t="shared" si="15"/>
        <v>-6.2750617817933302E-9</v>
      </c>
      <c r="I132" s="27">
        <f t="shared" si="16"/>
        <v>-5.1384722865588373E-10</v>
      </c>
      <c r="J132" s="27">
        <f t="shared" si="14"/>
        <v>4.2612927381712253E-9</v>
      </c>
      <c r="K132" s="27">
        <f t="shared" si="17"/>
        <v>-4.097780792355426E-8</v>
      </c>
    </row>
    <row r="133" spans="2:11">
      <c r="B133" s="26">
        <f t="shared" si="9"/>
        <v>103</v>
      </c>
      <c r="C133" s="27"/>
      <c r="D133" s="26">
        <f t="shared" si="10"/>
        <v>1.0097419586828951E-30</v>
      </c>
      <c r="E133" s="26">
        <f t="shared" si="11"/>
        <v>5.5270474566929763E-9</v>
      </c>
      <c r="F133" s="26">
        <f t="shared" si="12"/>
        <v>3.0592703697516036E-9</v>
      </c>
      <c r="G133" s="27">
        <f t="shared" si="13"/>
        <v>-5.3942698346425376E-9</v>
      </c>
      <c r="H133" s="27">
        <f t="shared" si="15"/>
        <v>-5.3554491563343819E-9</v>
      </c>
      <c r="I133" s="27">
        <f t="shared" si="16"/>
        <v>-4.3854272990806464E-10</v>
      </c>
      <c r="J133" s="27">
        <f t="shared" si="14"/>
        <v>3.636798517349151E-9</v>
      </c>
      <c r="K133" s="27">
        <f t="shared" si="17"/>
        <v>-3.4972495013413818E-8</v>
      </c>
    </row>
    <row r="134" spans="2:11">
      <c r="B134" s="26">
        <f t="shared" si="9"/>
        <v>104</v>
      </c>
      <c r="C134" s="27"/>
      <c r="D134" s="26">
        <f t="shared" si="10"/>
        <v>5.0487097934144757E-31</v>
      </c>
      <c r="E134" s="26">
        <f t="shared" si="11"/>
        <v>4.7170566072908394E-9</v>
      </c>
      <c r="F134" s="26">
        <f t="shared" si="12"/>
        <v>2.6109331653468936E-9</v>
      </c>
      <c r="G134" s="27">
        <f t="shared" si="13"/>
        <v>-4.6037375948703926E-9</v>
      </c>
      <c r="H134" s="27">
        <f t="shared" si="15"/>
        <v>-4.5706061013292439E-9</v>
      </c>
      <c r="I134" s="27">
        <f t="shared" si="16"/>
        <v>-3.7427413945856358E-10</v>
      </c>
      <c r="J134" s="27">
        <f t="shared" si="14"/>
        <v>3.1038245379922537E-9</v>
      </c>
      <c r="K134" s="27">
        <f t="shared" si="17"/>
        <v>-2.9847262931803197E-8</v>
      </c>
    </row>
    <row r="135" spans="2:11">
      <c r="B135" s="26">
        <f t="shared" si="9"/>
        <v>105</v>
      </c>
      <c r="C135" s="27"/>
      <c r="D135" s="26">
        <f t="shared" si="10"/>
        <v>2.5243548967072378E-31</v>
      </c>
      <c r="E135" s="26">
        <f t="shared" si="11"/>
        <v>4.0257702165089578E-9</v>
      </c>
      <c r="F135" s="26">
        <f t="shared" si="12"/>
        <v>2.228299944101329E-9</v>
      </c>
      <c r="G135" s="27">
        <f t="shared" si="13"/>
        <v>-3.9290581472788921E-9</v>
      </c>
      <c r="H135" s="27">
        <f t="shared" si="15"/>
        <v>-3.9007820863725573E-9</v>
      </c>
      <c r="I135" s="27">
        <f t="shared" si="16"/>
        <v>-3.1942412603847004E-10</v>
      </c>
      <c r="J135" s="27">
        <f t="shared" si="14"/>
        <v>2.6489578582207236E-9</v>
      </c>
      <c r="K135" s="27">
        <f t="shared" si="17"/>
        <v>-2.5473135507732654E-8</v>
      </c>
    </row>
    <row r="136" spans="2:11">
      <c r="B136" s="26">
        <f t="shared" si="9"/>
        <v>106</v>
      </c>
      <c r="C136" s="27"/>
      <c r="D136" s="26">
        <f t="shared" si="10"/>
        <v>1.2621774483536189E-31</v>
      </c>
      <c r="E136" s="26">
        <f t="shared" si="11"/>
        <v>3.4357921020241251E-9</v>
      </c>
      <c r="F136" s="26">
        <f t="shared" si="12"/>
        <v>1.9017417629770252E-9</v>
      </c>
      <c r="G136" s="27">
        <f t="shared" si="13"/>
        <v>-3.3532532223164768E-9</v>
      </c>
      <c r="H136" s="27">
        <f t="shared" si="15"/>
        <v>-3.3291210285961372E-9</v>
      </c>
      <c r="I136" s="27">
        <f t="shared" si="16"/>
        <v>-2.7261240487241878E-10</v>
      </c>
      <c r="J136" s="27">
        <f t="shared" si="14"/>
        <v>2.2607520055884561E-9</v>
      </c>
      <c r="K136" s="27">
        <f t="shared" si="17"/>
        <v>-2.1740038075783049E-8</v>
      </c>
    </row>
    <row r="137" spans="2:11">
      <c r="B137" s="26">
        <f t="shared" si="9"/>
        <v>107</v>
      </c>
      <c r="C137" s="27"/>
      <c r="D137" s="26">
        <f t="shared" si="10"/>
        <v>6.3108872417680946E-32</v>
      </c>
      <c r="E137" s="26">
        <f t="shared" si="11"/>
        <v>2.9322754984679812E-9</v>
      </c>
      <c r="F137" s="26">
        <f t="shared" si="12"/>
        <v>1.6230408041003401E-9</v>
      </c>
      <c r="G137" s="27">
        <f t="shared" si="13"/>
        <v>-2.8618327221151434E-9</v>
      </c>
      <c r="H137" s="27">
        <f t="shared" si="15"/>
        <v>-2.84123711031176E-9</v>
      </c>
      <c r="I137" s="27">
        <f t="shared" si="16"/>
        <v>-2.3266094606455567E-10</v>
      </c>
      <c r="J137" s="27">
        <f t="shared" si="14"/>
        <v>1.9294380027353094E-9</v>
      </c>
      <c r="K137" s="27">
        <f t="shared" si="17"/>
        <v>-1.8554027453472509E-8</v>
      </c>
    </row>
    <row r="138" spans="2:11">
      <c r="B138" s="26">
        <f t="shared" si="9"/>
        <v>108</v>
      </c>
      <c r="C138" s="27"/>
      <c r="D138" s="26">
        <f t="shared" si="10"/>
        <v>3.1554436208840473E-32</v>
      </c>
      <c r="E138" s="26">
        <f t="shared" si="11"/>
        <v>2.5025494394291711E-9</v>
      </c>
      <c r="F138" s="26">
        <f t="shared" si="12"/>
        <v>1.3851835738470362E-9</v>
      </c>
      <c r="G138" s="27">
        <f t="shared" si="13"/>
        <v>-2.4424300780097776E-9</v>
      </c>
      <c r="H138" s="27">
        <f t="shared" si="15"/>
        <v>-2.4248527607351215E-9</v>
      </c>
      <c r="I138" s="27">
        <f t="shared" si="16"/>
        <v>-1.9856438715493141E-10</v>
      </c>
      <c r="J138" s="27">
        <f t="shared" si="14"/>
        <v>1.6466783080361815E-9</v>
      </c>
      <c r="K138" s="27">
        <f t="shared" si="17"/>
        <v>-1.5834927866464269E-8</v>
      </c>
    </row>
    <row r="139" spans="2:11">
      <c r="B139" s="26">
        <f t="shared" si="9"/>
        <v>109</v>
      </c>
      <c r="C139" s="27"/>
      <c r="D139" s="26">
        <f t="shared" si="10"/>
        <v>1.5777218104420236E-32</v>
      </c>
      <c r="E139" s="26">
        <f t="shared" si="11"/>
        <v>2.1357998933113017E-9</v>
      </c>
      <c r="F139" s="26">
        <f t="shared" si="12"/>
        <v>1.1821844086780129E-9</v>
      </c>
      <c r="G139" s="27">
        <f t="shared" si="13"/>
        <v>-2.084491046547909E-9</v>
      </c>
      <c r="H139" s="27">
        <f t="shared" si="15"/>
        <v>-2.0694896916222423E-9</v>
      </c>
      <c r="I139" s="27">
        <f t="shared" si="16"/>
        <v>-1.6946470615675224E-10</v>
      </c>
      <c r="J139" s="27">
        <f t="shared" si="14"/>
        <v>1.4053570535137498E-9</v>
      </c>
      <c r="K139" s="27">
        <f t="shared" si="17"/>
        <v>-1.3514313329810152E-8</v>
      </c>
    </row>
    <row r="140" spans="2:11">
      <c r="B140" s="26">
        <f t="shared" si="9"/>
        <v>110</v>
      </c>
      <c r="C140" s="27"/>
      <c r="D140" s="26">
        <f t="shared" si="10"/>
        <v>7.8886090522101182E-33</v>
      </c>
      <c r="E140" s="26">
        <f t="shared" si="11"/>
        <v>1.8227976288488724E-9</v>
      </c>
      <c r="F140" s="26">
        <f t="shared" si="12"/>
        <v>1.0089348462601058E-9</v>
      </c>
      <c r="G140" s="27">
        <f t="shared" si="13"/>
        <v>-1.7790081125593664E-9</v>
      </c>
      <c r="H140" s="27">
        <f t="shared" si="15"/>
        <v>-1.7662052117475179E-9</v>
      </c>
      <c r="I140" s="27">
        <f t="shared" si="16"/>
        <v>-1.4462962771855103E-10</v>
      </c>
      <c r="J140" s="27">
        <f t="shared" si="14"/>
        <v>1.1994015665806719E-9</v>
      </c>
      <c r="K140" s="27">
        <f t="shared" si="17"/>
        <v>-1.1533785711968935E-8</v>
      </c>
    </row>
    <row r="141" spans="2:11">
      <c r="B141" s="26">
        <f t="shared" si="9"/>
        <v>111</v>
      </c>
      <c r="C141" s="27"/>
      <c r="D141" s="26">
        <f t="shared" si="10"/>
        <v>3.9443045261050591E-33</v>
      </c>
      <c r="E141" s="26">
        <f t="shared" si="11"/>
        <v>1.555665962032516E-9</v>
      </c>
      <c r="F141" s="26">
        <f t="shared" si="12"/>
        <v>8.6107507130485089E-10</v>
      </c>
      <c r="G141" s="27">
        <f t="shared" si="13"/>
        <v>-1.5182938155543172E-9</v>
      </c>
      <c r="H141" s="27">
        <f t="shared" si="15"/>
        <v>-1.5073671845926265E-9</v>
      </c>
      <c r="I141" s="27">
        <f t="shared" si="16"/>
        <v>-1.2343408239967602E-10</v>
      </c>
      <c r="J141" s="27">
        <f t="shared" si="14"/>
        <v>1.0236285578780864E-9</v>
      </c>
      <c r="K141" s="27">
        <f t="shared" si="17"/>
        <v>-9.8435051491800297E-9</v>
      </c>
    </row>
    <row r="142" spans="2:11">
      <c r="B142" s="26">
        <f t="shared" si="9"/>
        <v>112</v>
      </c>
      <c r="C142" s="27"/>
      <c r="D142" s="26">
        <f t="shared" si="10"/>
        <v>1.9721522630525296E-33</v>
      </c>
      <c r="E142" s="26">
        <f t="shared" si="11"/>
        <v>1.327682539808265E-9</v>
      </c>
      <c r="F142" s="26">
        <f t="shared" si="12"/>
        <v>7.3488420106713872E-10</v>
      </c>
      <c r="G142" s="27">
        <f t="shared" si="13"/>
        <v>-1.2957872952215452E-9</v>
      </c>
      <c r="H142" s="27">
        <f t="shared" si="15"/>
        <v>-1.2864619660693879E-9</v>
      </c>
      <c r="I142" s="27">
        <f t="shared" si="16"/>
        <v>-1.0534474681467287E-10</v>
      </c>
      <c r="J142" s="27">
        <f t="shared" si="14"/>
        <v>8.7361577735989048E-10</v>
      </c>
      <c r="K142" s="27">
        <f t="shared" si="17"/>
        <v>-8.4009358281542945E-9</v>
      </c>
    </row>
    <row r="143" spans="2:11">
      <c r="B143" s="26">
        <f t="shared" si="9"/>
        <v>113</v>
      </c>
      <c r="C143" s="27"/>
      <c r="D143" s="26">
        <f t="shared" si="10"/>
        <v>9.8607613152626478E-34</v>
      </c>
      <c r="E143" s="26">
        <f t="shared" si="11"/>
        <v>1.1331101724490135E-9</v>
      </c>
      <c r="F143" s="26">
        <f t="shared" si="12"/>
        <v>6.2718664954462286E-10</v>
      </c>
      <c r="G143" s="27">
        <f t="shared" si="13"/>
        <v>-1.1058891877555032E-9</v>
      </c>
      <c r="H143" s="27">
        <f t="shared" si="15"/>
        <v>-1.0979304890403165E-9</v>
      </c>
      <c r="I143" s="27">
        <f t="shared" si="16"/>
        <v>-8.9906429523445297E-11</v>
      </c>
      <c r="J143" s="27">
        <f t="shared" si="14"/>
        <v>7.4558690584332705E-10</v>
      </c>
      <c r="K143" s="27">
        <f t="shared" si="17"/>
        <v>-7.1697755747753508E-9</v>
      </c>
    </row>
    <row r="144" spans="2:11">
      <c r="B144" s="26">
        <f t="shared" si="9"/>
        <v>114</v>
      </c>
      <c r="C144" s="27"/>
      <c r="D144" s="26">
        <f t="shared" si="10"/>
        <v>4.9303806576313239E-34</v>
      </c>
      <c r="E144" s="26">
        <f t="shared" si="11"/>
        <v>9.6705245750452605E-10</v>
      </c>
      <c r="F144" s="26">
        <f t="shared" si="12"/>
        <v>5.3527221403834773E-10</v>
      </c>
      <c r="G144" s="27">
        <f t="shared" si="13"/>
        <v>-9.4382071818772426E-10</v>
      </c>
      <c r="H144" s="27">
        <f t="shared" si="15"/>
        <v>-9.3702836971341397E-10</v>
      </c>
      <c r="I144" s="27">
        <f t="shared" si="16"/>
        <v>-7.6730621856313519E-11</v>
      </c>
      <c r="J144" s="27">
        <f t="shared" si="14"/>
        <v>6.3632071158113753E-10</v>
      </c>
      <c r="K144" s="27">
        <f t="shared" si="17"/>
        <v>-6.1190423119729045E-9</v>
      </c>
    </row>
    <row r="145" spans="2:11">
      <c r="B145" s="26">
        <f t="shared" si="9"/>
        <v>115</v>
      </c>
      <c r="C145" s="27"/>
      <c r="D145" s="26">
        <f t="shared" si="10"/>
        <v>2.4651903288156619E-34</v>
      </c>
      <c r="E145" s="26">
        <f t="shared" si="11"/>
        <v>8.2533056211497726E-10</v>
      </c>
      <c r="F145" s="26">
        <f t="shared" si="12"/>
        <v>4.5682787305747615E-10</v>
      </c>
      <c r="G145" s="27">
        <f t="shared" si="13"/>
        <v>-8.0550344278918332E-10</v>
      </c>
      <c r="H145" s="27">
        <f t="shared" si="15"/>
        <v>-7.9970651549648126E-10</v>
      </c>
      <c r="I145" s="27">
        <f t="shared" si="16"/>
        <v>-6.5485714073609813E-11</v>
      </c>
      <c r="J145" s="27">
        <f t="shared" si="14"/>
        <v>5.4306782725371075E-10</v>
      </c>
      <c r="K145" s="27">
        <f t="shared" si="17"/>
        <v>-5.2222943975325119E-9</v>
      </c>
    </row>
    <row r="146" spans="2:11">
      <c r="B146" s="26">
        <f t="shared" si="9"/>
        <v>116</v>
      </c>
      <c r="C146" s="27"/>
      <c r="D146" s="26">
        <f t="shared" si="10"/>
        <v>1.232595164407831E-34</v>
      </c>
      <c r="E146" s="26">
        <f t="shared" si="11"/>
        <v>7.0437806292202745E-10</v>
      </c>
      <c r="F146" s="26">
        <f t="shared" si="12"/>
        <v>3.8987957926631054E-10</v>
      </c>
      <c r="G146" s="27">
        <f t="shared" si="13"/>
        <v>-6.8745661526808586E-10</v>
      </c>
      <c r="H146" s="27">
        <f t="shared" si="15"/>
        <v>-6.8250922981459092E-10</v>
      </c>
      <c r="I146" s="27">
        <f t="shared" si="16"/>
        <v>-5.5888765837508458E-11</v>
      </c>
      <c r="J146" s="27">
        <f t="shared" si="14"/>
        <v>4.6348096296490888E-10</v>
      </c>
      <c r="K146" s="27">
        <f t="shared" si="17"/>
        <v>-4.4569652216878149E-9</v>
      </c>
    </row>
    <row r="147" spans="2:11">
      <c r="B147" s="26">
        <f t="shared" si="9"/>
        <v>117</v>
      </c>
      <c r="C147" s="27"/>
      <c r="D147" s="26">
        <f t="shared" si="10"/>
        <v>6.1629758220391549E-35</v>
      </c>
      <c r="E147" s="26">
        <f t="shared" si="11"/>
        <v>6.0115119722983056E-10</v>
      </c>
      <c r="F147" s="26">
        <f t="shared" si="12"/>
        <v>3.3274258269646026E-10</v>
      </c>
      <c r="G147" s="27">
        <f t="shared" si="13"/>
        <v>-5.8670959398933479E-10</v>
      </c>
      <c r="H147" s="27">
        <f t="shared" si="15"/>
        <v>-5.8248724970423813E-10</v>
      </c>
      <c r="I147" s="27">
        <f t="shared" si="16"/>
        <v>-4.7698234251214444E-11</v>
      </c>
      <c r="J147" s="27">
        <f t="shared" si="14"/>
        <v>3.9555775309209743E-10</v>
      </c>
      <c r="K147" s="27">
        <f t="shared" si="17"/>
        <v>-3.8037953196818071E-9</v>
      </c>
    </row>
    <row r="148" spans="2:11">
      <c r="B148" s="26">
        <f t="shared" si="9"/>
        <v>118</v>
      </c>
      <c r="C148" s="27"/>
      <c r="D148" s="26">
        <f t="shared" si="10"/>
        <v>3.0814879110195774E-35</v>
      </c>
      <c r="E148" s="26">
        <f t="shared" si="11"/>
        <v>5.1305226689159772E-10</v>
      </c>
      <c r="F148" s="26">
        <f t="shared" si="12"/>
        <v>2.8397903411064283E-10</v>
      </c>
      <c r="G148" s="27">
        <f t="shared" si="13"/>
        <v>-5.00727085948387E-10</v>
      </c>
      <c r="H148" s="27">
        <f t="shared" si="15"/>
        <v>-4.9712352778024536E-10</v>
      </c>
      <c r="I148" s="27">
        <f t="shared" si="16"/>
        <v>-4.0708061921357341E-11</v>
      </c>
      <c r="J148" s="27">
        <f t="shared" si="14"/>
        <v>3.3758861657038327E-10</v>
      </c>
      <c r="K148" s="27">
        <f t="shared" si="17"/>
        <v>-3.2463477084422928E-9</v>
      </c>
    </row>
    <row r="149" spans="2:11">
      <c r="B149" s="26">
        <f t="shared" si="9"/>
        <v>119</v>
      </c>
      <c r="C149" s="27"/>
      <c r="D149" s="26">
        <f t="shared" si="10"/>
        <v>1.5407439555097887E-35</v>
      </c>
      <c r="E149" s="26">
        <f t="shared" si="11"/>
        <v>4.3786426738491985E-10</v>
      </c>
      <c r="F149" s="26">
        <f t="shared" si="12"/>
        <v>2.4236180160920402E-10</v>
      </c>
      <c r="G149" s="27">
        <f t="shared" si="13"/>
        <v>-4.2734534626839784E-10</v>
      </c>
      <c r="H149" s="27">
        <f t="shared" si="15"/>
        <v>-4.2426989088286434E-10</v>
      </c>
      <c r="I149" s="27">
        <f t="shared" si="16"/>
        <v>-3.4742264620746255E-11</v>
      </c>
      <c r="J149" s="27">
        <f t="shared" si="14"/>
        <v>2.8811504512000461E-10</v>
      </c>
      <c r="K149" s="27">
        <f t="shared" si="17"/>
        <v>-2.77059425084684E-9</v>
      </c>
    </row>
    <row r="150" spans="2:11">
      <c r="B150" s="26">
        <f t="shared" si="9"/>
        <v>120</v>
      </c>
      <c r="C150" s="27"/>
      <c r="D150" s="26">
        <f t="shared" si="10"/>
        <v>7.7037197775489436E-36</v>
      </c>
      <c r="E150" s="26">
        <f t="shared" si="11"/>
        <v>3.7369509702028461E-10</v>
      </c>
      <c r="F150" s="26">
        <f t="shared" si="12"/>
        <v>2.0684358992633729E-10</v>
      </c>
      <c r="G150" s="27">
        <f t="shared" si="13"/>
        <v>-3.647177276846592E-10</v>
      </c>
      <c r="H150" s="27">
        <f t="shared" si="15"/>
        <v>-3.6209298142358014E-10</v>
      </c>
      <c r="I150" s="27">
        <f t="shared" si="16"/>
        <v>-2.9650767952027479E-11</v>
      </c>
      <c r="J150" s="27">
        <f t="shared" si="14"/>
        <v>2.4589150114635138E-10</v>
      </c>
      <c r="K150" s="27">
        <f t="shared" si="17"/>
        <v>-2.3645626384577417E-9</v>
      </c>
    </row>
    <row r="151" spans="2:11">
      <c r="B151" s="26">
        <f t="shared" si="9"/>
        <v>121</v>
      </c>
      <c r="C151" s="27"/>
      <c r="D151" s="26">
        <f t="shared" si="10"/>
        <v>3.8518598887744718E-36</v>
      </c>
      <c r="E151" s="26">
        <f t="shared" si="11"/>
        <v>3.1892994231072402E-10</v>
      </c>
      <c r="F151" s="26">
        <f t="shared" si="12"/>
        <v>1.7653058530486675E-10</v>
      </c>
      <c r="G151" s="27">
        <f t="shared" si="13"/>
        <v>-3.1126820977223788E-10</v>
      </c>
      <c r="H151" s="27">
        <f t="shared" si="15"/>
        <v>-3.0902812104669322E-10</v>
      </c>
      <c r="I151" s="27">
        <f t="shared" si="16"/>
        <v>-2.5305452178159271E-11</v>
      </c>
      <c r="J151" s="27">
        <f t="shared" si="14"/>
        <v>2.0985613928419076E-10</v>
      </c>
      <c r="K151" s="27">
        <f t="shared" si="17"/>
        <v>-2.0180351090677663E-9</v>
      </c>
    </row>
    <row r="152" spans="2:11">
      <c r="B152" s="26">
        <f t="shared" si="9"/>
        <v>122</v>
      </c>
      <c r="C152" s="27"/>
      <c r="D152" s="26">
        <f t="shared" si="10"/>
        <v>1.9259299443872359E-36</v>
      </c>
      <c r="E152" s="26">
        <f t="shared" si="11"/>
        <v>2.7219064128315418E-10</v>
      </c>
      <c r="F152" s="26">
        <f t="shared" si="12"/>
        <v>1.5065996272437966E-10</v>
      </c>
      <c r="G152" s="27">
        <f t="shared" si="13"/>
        <v>-2.6565173848249219E-10</v>
      </c>
      <c r="H152" s="27">
        <f t="shared" si="15"/>
        <v>-2.637399355883539E-10</v>
      </c>
      <c r="I152" s="27">
        <f t="shared" si="16"/>
        <v>-2.1596932575640437E-11</v>
      </c>
      <c r="J152" s="27">
        <f t="shared" si="14"/>
        <v>1.7910172847926152E-10</v>
      </c>
      <c r="K152" s="27">
        <f t="shared" si="17"/>
        <v>-1.7222913173010233E-9</v>
      </c>
    </row>
    <row r="153" spans="2:11">
      <c r="B153" s="26">
        <f t="shared" si="9"/>
        <v>123</v>
      </c>
      <c r="C153" s="27"/>
      <c r="D153" s="26">
        <f t="shared" si="10"/>
        <v>9.6296497219361795E-37</v>
      </c>
      <c r="E153" s="26">
        <f t="shared" si="11"/>
        <v>2.3230100211147061E-10</v>
      </c>
      <c r="F153" s="26">
        <f t="shared" si="12"/>
        <v>1.2858068945339691E-10</v>
      </c>
      <c r="G153" s="27">
        <f t="shared" si="13"/>
        <v>-2.2672037793518571E-10</v>
      </c>
      <c r="H153" s="27">
        <f t="shared" si="15"/>
        <v>-2.2508875046241755E-10</v>
      </c>
      <c r="I153" s="27">
        <f t="shared" si="16"/>
        <v>-1.8431881021463425E-11</v>
      </c>
      <c r="J153" s="27">
        <f t="shared" si="14"/>
        <v>1.5285419448986422E-10</v>
      </c>
      <c r="K153" s="27">
        <f t="shared" si="17"/>
        <v>-1.4698888876223595E-9</v>
      </c>
    </row>
    <row r="154" spans="2:11">
      <c r="B154" s="26">
        <f t="shared" si="9"/>
        <v>124</v>
      </c>
      <c r="C154" s="27"/>
      <c r="D154" s="26">
        <f t="shared" si="10"/>
        <v>4.8148248609680897E-37</v>
      </c>
      <c r="E154" s="26">
        <f t="shared" si="11"/>
        <v>1.9825720431679398E-10</v>
      </c>
      <c r="F154" s="26">
        <f t="shared" si="12"/>
        <v>1.0973714184807468E-10</v>
      </c>
      <c r="G154" s="27">
        <f t="shared" si="13"/>
        <v>-1.9349442267798701E-10</v>
      </c>
      <c r="H154" s="27">
        <f t="shared" si="15"/>
        <v>-1.9210191081494159E-10</v>
      </c>
      <c r="I154" s="27">
        <f t="shared" si="16"/>
        <v>-1.5730680646974804E-11</v>
      </c>
      <c r="J154" s="27">
        <f t="shared" si="14"/>
        <v>1.3045336829950287E-10</v>
      </c>
      <c r="K154" s="27">
        <f t="shared" si="17"/>
        <v>-1.2544761273844763E-9</v>
      </c>
    </row>
    <row r="155" spans="2:11">
      <c r="B155" s="26">
        <f t="shared" si="9"/>
        <v>125</v>
      </c>
      <c r="C155" s="27"/>
      <c r="D155" s="26">
        <f t="shared" si="10"/>
        <v>2.4074124304840449E-37</v>
      </c>
      <c r="E155" s="26">
        <f t="shared" si="11"/>
        <v>1.6920253768276853E-10</v>
      </c>
      <c r="F155" s="26">
        <f t="shared" si="12"/>
        <v>9.3655123115116631E-11</v>
      </c>
      <c r="G155" s="27">
        <f t="shared" si="13"/>
        <v>-1.6513774345502725E-10</v>
      </c>
      <c r="H155" s="27">
        <f t="shared" si="15"/>
        <v>-1.6394930472064386E-10</v>
      </c>
      <c r="I155" s="27">
        <f t="shared" si="16"/>
        <v>-1.3425330291916282E-11</v>
      </c>
      <c r="J155" s="27">
        <f t="shared" si="14"/>
        <v>1.1133533882847312E-10</v>
      </c>
      <c r="K155" s="27">
        <f t="shared" si="17"/>
        <v>-1.0706321868472221E-9</v>
      </c>
    </row>
    <row r="156" spans="2:11">
      <c r="B156" s="26">
        <f t="shared" si="9"/>
        <v>126</v>
      </c>
      <c r="C156" s="27"/>
      <c r="D156" s="26">
        <f t="shared" si="10"/>
        <v>1.2037062152420224E-37</v>
      </c>
      <c r="E156" s="26">
        <f t="shared" si="11"/>
        <v>1.4440584319216869E-10</v>
      </c>
      <c r="F156" s="26">
        <f t="shared" si="12"/>
        <v>7.9929930176703822E-11</v>
      </c>
      <c r="G156" s="27">
        <f t="shared" si="13"/>
        <v>-1.4093674606219452E-10</v>
      </c>
      <c r="H156" s="27">
        <f t="shared" si="15"/>
        <v>-1.3992247346397506E-10</v>
      </c>
      <c r="I156" s="27">
        <f t="shared" si="16"/>
        <v>-1.1457848558826811E-11</v>
      </c>
      <c r="J156" s="27">
        <f t="shared" si="14"/>
        <v>9.5019217467553378E-11</v>
      </c>
      <c r="K156" s="27">
        <f t="shared" si="17"/>
        <v>-9.1373064380519436E-10</v>
      </c>
    </row>
    <row r="157" spans="2:11">
      <c r="B157" s="26">
        <f t="shared" si="9"/>
        <v>127</v>
      </c>
      <c r="C157" s="27"/>
      <c r="D157" s="26">
        <f t="shared" si="10"/>
        <v>6.0185310762101122E-38</v>
      </c>
      <c r="E157" s="26">
        <f t="shared" si="11"/>
        <v>1.2324311345222141E-10</v>
      </c>
      <c r="F157" s="26">
        <f t="shared" si="12"/>
        <v>6.8216169340783759E-11</v>
      </c>
      <c r="G157" s="27">
        <f t="shared" si="13"/>
        <v>-1.2028241378997001E-10</v>
      </c>
      <c r="H157" s="27">
        <f t="shared" si="15"/>
        <v>-1.1941678321623046E-10</v>
      </c>
      <c r="I157" s="27">
        <f t="shared" si="16"/>
        <v>-9.7787056230203007E-12</v>
      </c>
      <c r="J157" s="27">
        <f t="shared" si="14"/>
        <v>8.1094103149064316E-11</v>
      </c>
      <c r="K157" s="27">
        <f t="shared" si="17"/>
        <v>-7.7982307993865253E-10</v>
      </c>
    </row>
    <row r="158" spans="2:11">
      <c r="B158" s="26">
        <f t="shared" si="9"/>
        <v>128</v>
      </c>
      <c r="C158" s="27"/>
      <c r="D158" s="26">
        <f t="shared" si="10"/>
        <v>3.0092655381050561E-38</v>
      </c>
      <c r="E158" s="26">
        <f t="shared" si="11"/>
        <v>1.0518178958440393E-10</v>
      </c>
      <c r="F158" s="26">
        <f t="shared" si="12"/>
        <v>5.8219064488645918E-11</v>
      </c>
      <c r="G158" s="27">
        <f t="shared" si="13"/>
        <v>-1.0265498155290875E-10</v>
      </c>
      <c r="H158" s="27">
        <f t="shared" si="15"/>
        <v>-1.0191620945997353E-10</v>
      </c>
      <c r="I158" s="27">
        <f t="shared" si="16"/>
        <v>-8.3456297428341486E-12</v>
      </c>
      <c r="J158" s="27">
        <f t="shared" si="14"/>
        <v>6.9209857627926375E-11</v>
      </c>
      <c r="K158" s="27">
        <f t="shared" si="17"/>
        <v>-6.6553971909324973E-10</v>
      </c>
    </row>
    <row r="159" spans="2:11">
      <c r="B159" s="26">
        <f t="shared" si="9"/>
        <v>129</v>
      </c>
      <c r="C159" s="27"/>
      <c r="D159" s="26">
        <f t="shared" si="10"/>
        <v>1.504632769052528E-38</v>
      </c>
      <c r="E159" s="26">
        <f t="shared" si="11"/>
        <v>8.976735941085085E-11</v>
      </c>
      <c r="F159" s="26">
        <f t="shared" si="12"/>
        <v>4.968703905082353E-11</v>
      </c>
      <c r="G159" s="27">
        <f t="shared" si="13"/>
        <v>-8.7610856031114811E-11</v>
      </c>
      <c r="H159" s="27">
        <f t="shared" si="15"/>
        <v>-8.6980351261693846E-11</v>
      </c>
      <c r="I159" s="27">
        <f t="shared" si="16"/>
        <v>-7.1225803033314605E-12</v>
      </c>
      <c r="J159" s="27">
        <f t="shared" si="14"/>
        <v>5.9067078613243856E-11</v>
      </c>
      <c r="K159" s="27">
        <f t="shared" si="17"/>
        <v>-5.6800462705665196E-10</v>
      </c>
    </row>
    <row r="160" spans="2:11">
      <c r="B160" s="26">
        <f t="shared" ref="B160:B223" si="18">B159+1</f>
        <v>130</v>
      </c>
      <c r="C160" s="27"/>
      <c r="D160" s="26">
        <f t="shared" ref="D160:D223" si="19">$C$7*D159+C160</f>
        <v>7.5231638452626402E-39</v>
      </c>
      <c r="E160" s="26">
        <f t="shared" ref="E160:E223" si="20">($C$17*F159+$C$18*E159+$C$19*D159)/$C$20</f>
        <v>7.6611919681500791E-11</v>
      </c>
      <c r="F160" s="26">
        <f t="shared" ref="F160:F223" si="21">($G$14/$G$17)*E160+($G$15-$G$14*$G$18/$G$17)*D160</f>
        <v>4.2405385097170978E-11</v>
      </c>
      <c r="G160" s="27">
        <f t="shared" ref="G160:G223" si="22">$G$23*F160+$G$24*E160+$G$25*D160</f>
        <v>-7.4771452669821588E-11</v>
      </c>
      <c r="H160" s="27">
        <f t="shared" si="15"/>
        <v>-7.4233348607602125E-11</v>
      </c>
      <c r="I160" s="27">
        <f t="shared" si="16"/>
        <v>-6.0787486155788883E-12</v>
      </c>
      <c r="J160" s="27">
        <f t="shared" ref="J160:J223" si="23">((1-$C$3)*($E$7*D160+$E$7)*($E$6*E160+$E$6)^$C$3*($E$4*G160+$E$4)^(-$C$3)-$E$10)/$E$10</f>
        <v>5.0410682572518918E-11</v>
      </c>
      <c r="K160" s="27">
        <f t="shared" si="17"/>
        <v>-4.8476333883922683E-10</v>
      </c>
    </row>
    <row r="161" spans="2:11">
      <c r="B161" s="26">
        <f t="shared" si="18"/>
        <v>131</v>
      </c>
      <c r="C161" s="27"/>
      <c r="D161" s="26">
        <f t="shared" si="19"/>
        <v>3.7615819226313201E-39</v>
      </c>
      <c r="E161" s="26">
        <f t="shared" si="20"/>
        <v>6.5384414511086233E-11</v>
      </c>
      <c r="F161" s="26">
        <f t="shared" si="21"/>
        <v>3.6190860224132567E-11</v>
      </c>
      <c r="G161" s="27">
        <f t="shared" si="22"/>
        <v>-6.3813668620813611E-11</v>
      </c>
      <c r="H161" s="27">
        <f t="shared" ref="H161:H224" si="24">($E$5*F161+$E$6*E162-(1-$C$6)*$E$6*E161)/$E$8</f>
        <v>-6.3354423907973508E-11</v>
      </c>
      <c r="I161" s="27">
        <f t="shared" ref="I161:I224" si="25">$C$3*($E$7*D161+$E$7)*($E$6*E161+$E$6)^($C$3-1)*($E$4*G161+$E$4)^(1-$C$3)-$C$6-$E$11</f>
        <v>-5.1879195384074706E-12</v>
      </c>
      <c r="J161" s="27">
        <f t="shared" si="23"/>
        <v>4.3022885923760491E-11</v>
      </c>
      <c r="K161" s="27">
        <f t="shared" ref="K161:K224" si="26">($E$6*E162-(1-$C$6)*$E$6*E161)/$E$9</f>
        <v>-4.1372109220356297E-10</v>
      </c>
    </row>
    <row r="162" spans="2:11">
      <c r="B162" s="26">
        <f t="shared" si="18"/>
        <v>132</v>
      </c>
      <c r="C162" s="27"/>
      <c r="D162" s="26">
        <f t="shared" si="19"/>
        <v>1.8807909613156601E-39</v>
      </c>
      <c r="E162" s="26">
        <f t="shared" si="20"/>
        <v>5.5802304376793244E-11</v>
      </c>
      <c r="F162" s="26">
        <f t="shared" si="21"/>
        <v>3.0887076270180622E-11</v>
      </c>
      <c r="G162" s="27">
        <f t="shared" si="22"/>
        <v>-5.4461751877806982E-11</v>
      </c>
      <c r="H162" s="27">
        <f t="shared" si="24"/>
        <v>-5.4069809647522244E-11</v>
      </c>
      <c r="I162" s="27">
        <f t="shared" si="25"/>
        <v>-4.4276249333563555E-12</v>
      </c>
      <c r="J162" s="27">
        <f t="shared" si="23"/>
        <v>3.6717991063908013E-11</v>
      </c>
      <c r="K162" s="27">
        <f t="shared" si="26"/>
        <v>-3.5309011309305392E-10</v>
      </c>
    </row>
    <row r="163" spans="2:11">
      <c r="B163" s="26">
        <f t="shared" si="18"/>
        <v>133</v>
      </c>
      <c r="C163" s="27"/>
      <c r="D163" s="26">
        <f t="shared" si="19"/>
        <v>9.4039548065783003E-40</v>
      </c>
      <c r="E163" s="26">
        <f t="shared" si="20"/>
        <v>4.7624456027396293E-11</v>
      </c>
      <c r="F163" s="26">
        <f t="shared" si="21"/>
        <v>2.6360563816712124E-11</v>
      </c>
      <c r="G163" s="27">
        <f t="shared" si="22"/>
        <v>-4.6480361993047799E-11</v>
      </c>
      <c r="H163" s="27">
        <f t="shared" si="24"/>
        <v>-4.6145859041602685E-11</v>
      </c>
      <c r="I163" s="27">
        <f t="shared" si="25"/>
        <v>-3.778741208826375E-12</v>
      </c>
      <c r="J163" s="27">
        <f t="shared" si="23"/>
        <v>3.1336771322518667E-11</v>
      </c>
      <c r="K163" s="27">
        <f t="shared" si="26"/>
        <v>-3.0134462640044241E-10</v>
      </c>
    </row>
    <row r="164" spans="2:11">
      <c r="B164" s="26">
        <f t="shared" si="18"/>
        <v>134</v>
      </c>
      <c r="C164" s="27"/>
      <c r="D164" s="26">
        <f t="shared" si="19"/>
        <v>4.7019774032891501E-40</v>
      </c>
      <c r="E164" s="26">
        <f t="shared" si="20"/>
        <v>4.0645074378839515E-11</v>
      </c>
      <c r="F164" s="26">
        <f t="shared" si="21"/>
        <v>2.2497413437794738E-11</v>
      </c>
      <c r="G164" s="27">
        <f t="shared" si="22"/>
        <v>-3.9668647748460152E-11</v>
      </c>
      <c r="H164" s="27">
        <f t="shared" si="24"/>
        <v>-3.9383166328292161E-11</v>
      </c>
      <c r="I164" s="27">
        <f t="shared" si="25"/>
        <v>-3.2249758419311547E-12</v>
      </c>
      <c r="J164" s="27">
        <f t="shared" si="23"/>
        <v>2.6744465588084133E-11</v>
      </c>
      <c r="K164" s="27">
        <f t="shared" si="26"/>
        <v>-2.5718245992487011E-10</v>
      </c>
    </row>
    <row r="165" spans="2:11">
      <c r="B165" s="26">
        <f t="shared" si="18"/>
        <v>135</v>
      </c>
      <c r="C165" s="27"/>
      <c r="D165" s="26">
        <f t="shared" si="19"/>
        <v>2.3509887016445751E-40</v>
      </c>
      <c r="E165" s="26">
        <f t="shared" si="20"/>
        <v>3.4688523692765313E-11</v>
      </c>
      <c r="F165" s="26">
        <f t="shared" si="21"/>
        <v>1.9200409176005086E-11</v>
      </c>
      <c r="G165" s="27">
        <f t="shared" si="22"/>
        <v>-3.3855192746278093E-11</v>
      </c>
      <c r="H165" s="27">
        <f t="shared" si="24"/>
        <v>-3.3611548733844075E-11</v>
      </c>
      <c r="I165" s="27">
        <f t="shared" si="25"/>
        <v>-2.7523400225604178E-12</v>
      </c>
      <c r="J165" s="27">
        <f t="shared" si="23"/>
        <v>2.2825163261717826E-11</v>
      </c>
      <c r="K165" s="27">
        <f t="shared" si="26"/>
        <v>-2.194922752832282E-10</v>
      </c>
    </row>
    <row r="166" spans="2:11">
      <c r="B166" s="26">
        <f t="shared" si="18"/>
        <v>136</v>
      </c>
      <c r="C166" s="27"/>
      <c r="D166" s="26">
        <f t="shared" si="19"/>
        <v>1.1754943508222875E-40</v>
      </c>
      <c r="E166" s="26">
        <f t="shared" si="20"/>
        <v>2.9604907713245436E-11</v>
      </c>
      <c r="F166" s="26">
        <f t="shared" si="21"/>
        <v>1.6386582108443355E-11</v>
      </c>
      <c r="G166" s="27">
        <f t="shared" si="22"/>
        <v>-2.8893701725240516E-11</v>
      </c>
      <c r="H166" s="27">
        <f t="shared" si="24"/>
        <v>-2.868576383296001E-11</v>
      </c>
      <c r="I166" s="27">
        <f t="shared" si="25"/>
        <v>-2.3489959977140984E-12</v>
      </c>
      <c r="J166" s="27">
        <f t="shared" si="23"/>
        <v>1.9479999420839991E-11</v>
      </c>
      <c r="K166" s="27">
        <f t="shared" si="26"/>
        <v>-1.8732560114356984E-10</v>
      </c>
    </row>
    <row r="167" spans="2:11">
      <c r="B167" s="26">
        <f t="shared" si="18"/>
        <v>137</v>
      </c>
      <c r="C167" s="27"/>
      <c r="D167" s="26">
        <f t="shared" si="19"/>
        <v>5.8774717541114377E-41</v>
      </c>
      <c r="E167" s="26">
        <f t="shared" si="20"/>
        <v>2.5266297536109127E-11</v>
      </c>
      <c r="F167" s="26">
        <f t="shared" si="21"/>
        <v>1.3985122438553428E-11</v>
      </c>
      <c r="G167" s="27">
        <f t="shared" si="22"/>
        <v>-2.4659319048743159E-11</v>
      </c>
      <c r="H167" s="27">
        <f t="shared" si="24"/>
        <v>-2.4481854531498996E-11</v>
      </c>
      <c r="I167" s="27">
        <f t="shared" si="25"/>
        <v>-2.004743593353453E-12</v>
      </c>
      <c r="J167" s="27">
        <f t="shared" si="23"/>
        <v>1.6625149445494578E-11</v>
      </c>
      <c r="K167" s="27">
        <f t="shared" si="26"/>
        <v>-1.5987296499851465E-10</v>
      </c>
    </row>
    <row r="168" spans="2:11">
      <c r="B168" s="26">
        <f t="shared" si="18"/>
        <v>138</v>
      </c>
      <c r="C168" s="27"/>
      <c r="D168" s="26">
        <f t="shared" si="19"/>
        <v>2.9387358770557188E-41</v>
      </c>
      <c r="E168" s="26">
        <f t="shared" si="20"/>
        <v>2.156351228541665E-11</v>
      </c>
      <c r="F168" s="26">
        <f t="shared" si="21"/>
        <v>1.1935597571659199E-11</v>
      </c>
      <c r="G168" s="27">
        <f t="shared" si="22"/>
        <v>-2.1045486719914047E-11</v>
      </c>
      <c r="H168" s="27">
        <f t="shared" si="24"/>
        <v>-2.0894029693321578E-11</v>
      </c>
      <c r="I168" s="27">
        <f t="shared" si="25"/>
        <v>-1.7109508254620209E-12</v>
      </c>
      <c r="J168" s="27">
        <f t="shared" si="23"/>
        <v>1.4188820957824487E-11</v>
      </c>
      <c r="K168" s="27">
        <f t="shared" si="26"/>
        <v>-1.3644352283608627E-10</v>
      </c>
    </row>
    <row r="169" spans="2:11">
      <c r="B169" s="26">
        <f t="shared" si="18"/>
        <v>139</v>
      </c>
      <c r="C169" s="27"/>
      <c r="D169" s="26">
        <f t="shared" si="19"/>
        <v>1.4693679385278594E-41</v>
      </c>
      <c r="E169" s="26">
        <f t="shared" si="20"/>
        <v>1.8403371582986588E-11</v>
      </c>
      <c r="F169" s="26">
        <f t="shared" si="21"/>
        <v>1.0186431332190207E-11</v>
      </c>
      <c r="G169" s="27">
        <f t="shared" si="22"/>
        <v>-1.7961262855741886E-11</v>
      </c>
      <c r="H169" s="27">
        <f t="shared" si="24"/>
        <v>-1.7832001912425087E-11</v>
      </c>
      <c r="I169" s="27">
        <f t="shared" si="25"/>
        <v>-1.4602069553504293E-12</v>
      </c>
      <c r="J169" s="27">
        <f t="shared" si="23"/>
        <v>1.2109448985756729E-11</v>
      </c>
      <c r="K169" s="27">
        <f t="shared" si="26"/>
        <v>-1.1644767408982846E-10</v>
      </c>
    </row>
    <row r="170" spans="2:11">
      <c r="B170" s="26">
        <f t="shared" si="18"/>
        <v>140</v>
      </c>
      <c r="C170" s="27"/>
      <c r="D170" s="26">
        <f t="shared" si="19"/>
        <v>7.3468396926392971E-42</v>
      </c>
      <c r="E170" s="26">
        <f t="shared" si="20"/>
        <v>1.5706350669530285E-11</v>
      </c>
      <c r="F170" s="26">
        <f t="shared" si="21"/>
        <v>8.6936060521854502E-12</v>
      </c>
      <c r="G170" s="27">
        <f t="shared" si="22"/>
        <v>-1.5329033139812821E-11</v>
      </c>
      <c r="H170" s="27">
        <f t="shared" si="24"/>
        <v>-1.5218715435556703E-11</v>
      </c>
      <c r="I170" s="27">
        <f t="shared" si="25"/>
        <v>-1.2462253451417382E-12</v>
      </c>
      <c r="J170" s="27">
        <f t="shared" si="23"/>
        <v>1.0334693276160852E-11</v>
      </c>
      <c r="K170" s="27">
        <f t="shared" si="26"/>
        <v>-9.9382224374410497E-11</v>
      </c>
    </row>
    <row r="171" spans="2:11">
      <c r="B171" s="26">
        <f t="shared" si="18"/>
        <v>141</v>
      </c>
      <c r="C171" s="27"/>
      <c r="D171" s="26">
        <f t="shared" si="19"/>
        <v>3.6734198463196485E-42</v>
      </c>
      <c r="E171" s="26">
        <f t="shared" si="20"/>
        <v>1.3404579168651466E-11</v>
      </c>
      <c r="F171" s="26">
        <f t="shared" si="21"/>
        <v>7.4195548692070856E-12</v>
      </c>
      <c r="G171" s="27">
        <f t="shared" si="22"/>
        <v>-1.3082557662495384E-11</v>
      </c>
      <c r="H171" s="27">
        <f t="shared" si="24"/>
        <v>-1.2988407058607889E-11</v>
      </c>
      <c r="I171" s="27">
        <f t="shared" si="25"/>
        <v>-1.0635797798030922E-12</v>
      </c>
      <c r="J171" s="27">
        <f t="shared" si="23"/>
        <v>8.8202350706390367E-12</v>
      </c>
      <c r="K171" s="27">
        <f t="shared" si="26"/>
        <v>-8.4817722627818324E-11</v>
      </c>
    </row>
    <row r="172" spans="2:11">
      <c r="B172" s="26">
        <f t="shared" si="18"/>
        <v>142</v>
      </c>
      <c r="C172" s="27"/>
      <c r="D172" s="26">
        <f t="shared" si="19"/>
        <v>1.8367099231598243E-42</v>
      </c>
      <c r="E172" s="26">
        <f t="shared" si="20"/>
        <v>1.1440133132722069E-11</v>
      </c>
      <c r="F172" s="26">
        <f t="shared" si="21"/>
        <v>6.3322163584046742E-12</v>
      </c>
      <c r="G172" s="27">
        <f t="shared" si="22"/>
        <v>-1.1165303997418762E-11</v>
      </c>
      <c r="H172" s="27">
        <f t="shared" si="24"/>
        <v>-1.108495119936018E-11</v>
      </c>
      <c r="I172" s="27">
        <f t="shared" si="25"/>
        <v>-9.0771834493352799E-13</v>
      </c>
      <c r="J172" s="27">
        <f t="shared" si="23"/>
        <v>7.527771731842943E-12</v>
      </c>
      <c r="K172" s="27">
        <f t="shared" si="26"/>
        <v>-7.2387654000043722E-11</v>
      </c>
    </row>
    <row r="173" spans="2:11">
      <c r="B173" s="26">
        <f t="shared" si="18"/>
        <v>143</v>
      </c>
      <c r="C173" s="27"/>
      <c r="D173" s="26">
        <f t="shared" si="19"/>
        <v>9.1835496157991213E-43</v>
      </c>
      <c r="E173" s="26">
        <f t="shared" si="20"/>
        <v>9.7635773900667523E-12</v>
      </c>
      <c r="F173" s="26">
        <f t="shared" si="21"/>
        <v>5.4042277086001029E-12</v>
      </c>
      <c r="G173" s="27">
        <f t="shared" si="22"/>
        <v>-9.5290245662098408E-12</v>
      </c>
      <c r="H173" s="27">
        <f t="shared" si="24"/>
        <v>-9.460447500431669E-12</v>
      </c>
      <c r="I173" s="27">
        <f t="shared" si="25"/>
        <v>-7.7469974879562642E-13</v>
      </c>
      <c r="J173" s="27">
        <f t="shared" si="23"/>
        <v>6.4246156687370756E-12</v>
      </c>
      <c r="K173" s="27">
        <f t="shared" si="26"/>
        <v>-6.1779216527931552E-11</v>
      </c>
    </row>
    <row r="174" spans="2:11">
      <c r="B174" s="26">
        <f t="shared" si="18"/>
        <v>144</v>
      </c>
      <c r="C174" s="27"/>
      <c r="D174" s="26">
        <f t="shared" si="19"/>
        <v>4.5917748078995607E-43</v>
      </c>
      <c r="E174" s="26">
        <f t="shared" si="20"/>
        <v>8.3327215117067844E-12</v>
      </c>
      <c r="F174" s="26">
        <f t="shared" si="21"/>
        <v>4.6122361387157563E-12</v>
      </c>
      <c r="G174" s="27">
        <f t="shared" si="22"/>
        <v>-8.132542490954361E-12</v>
      </c>
      <c r="H174" s="27">
        <f t="shared" si="24"/>
        <v>-8.0740154195347512E-12</v>
      </c>
      <c r="I174" s="27">
        <f t="shared" si="25"/>
        <v>-6.6115168895208853E-13</v>
      </c>
      <c r="J174" s="27">
        <f t="shared" si="23"/>
        <v>5.4830927244938391E-12</v>
      </c>
      <c r="K174" s="27">
        <f t="shared" si="26"/>
        <v>-5.2725449491742865E-11</v>
      </c>
    </row>
    <row r="175" spans="2:11">
      <c r="B175" s="26">
        <f t="shared" si="18"/>
        <v>145</v>
      </c>
      <c r="C175" s="27"/>
      <c r="D175" s="26">
        <f t="shared" si="19"/>
        <v>2.2958874039497803E-43</v>
      </c>
      <c r="E175" s="26">
        <f t="shared" si="20"/>
        <v>7.111558091637791E-12</v>
      </c>
      <c r="F175" s="26">
        <f t="shared" si="21"/>
        <v>3.9363112263798485E-12</v>
      </c>
      <c r="G175" s="27">
        <f t="shared" si="22"/>
        <v>-6.9407153804289731E-12</v>
      </c>
      <c r="H175" s="27">
        <f t="shared" si="24"/>
        <v>-6.8907654729768648E-12</v>
      </c>
      <c r="I175" s="27">
        <f t="shared" si="25"/>
        <v>-5.64256974477928E-13</v>
      </c>
      <c r="J175" s="27">
        <f t="shared" si="23"/>
        <v>4.6793389522836388E-12</v>
      </c>
      <c r="K175" s="27">
        <f t="shared" si="26"/>
        <v>-4.4998515363972732E-11</v>
      </c>
    </row>
    <row r="176" spans="2:11">
      <c r="B176" s="26">
        <f t="shared" si="18"/>
        <v>146</v>
      </c>
      <c r="C176" s="27"/>
      <c r="D176" s="26">
        <f t="shared" si="19"/>
        <v>1.1479437019748902E-43</v>
      </c>
      <c r="E176" s="26">
        <f t="shared" si="20"/>
        <v>6.0693566225255804E-12</v>
      </c>
      <c r="F176" s="26">
        <f t="shared" si="21"/>
        <v>3.3594433599920518E-12</v>
      </c>
      <c r="G176" s="27">
        <f t="shared" si="22"/>
        <v>-5.9235509738443555E-12</v>
      </c>
      <c r="H176" s="27">
        <f t="shared" si="24"/>
        <v>-5.8809212438073336E-12</v>
      </c>
      <c r="I176" s="27">
        <f t="shared" si="25"/>
        <v>-4.8157311471896946E-13</v>
      </c>
      <c r="J176" s="27">
        <f t="shared" si="23"/>
        <v>3.9939022273798296E-12</v>
      </c>
      <c r="K176" s="27">
        <f t="shared" si="26"/>
        <v>-3.8403966291056313E-11</v>
      </c>
    </row>
    <row r="177" spans="2:11">
      <c r="B177" s="26">
        <f t="shared" si="18"/>
        <v>147</v>
      </c>
      <c r="C177" s="27"/>
      <c r="D177" s="26">
        <f t="shared" si="19"/>
        <v>5.7397185098744508E-44</v>
      </c>
      <c r="E177" s="26">
        <f t="shared" si="20"/>
        <v>5.1798901642539413E-12</v>
      </c>
      <c r="F177" s="26">
        <f t="shared" si="21"/>
        <v>2.8671156928244416E-12</v>
      </c>
      <c r="G177" s="27">
        <f t="shared" si="22"/>
        <v>-5.0554523873249176E-12</v>
      </c>
      <c r="H177" s="27">
        <f t="shared" si="24"/>
        <v>-5.0190700599948795E-12</v>
      </c>
      <c r="I177" s="27">
        <f t="shared" si="25"/>
        <v>-4.1099068592842514E-13</v>
      </c>
      <c r="J177" s="27">
        <f t="shared" si="23"/>
        <v>3.4083331118973481E-12</v>
      </c>
      <c r="K177" s="27">
        <f t="shared" si="26"/>
        <v>-3.2775850824301207E-11</v>
      </c>
    </row>
    <row r="178" spans="2:11">
      <c r="B178" s="26">
        <f t="shared" si="18"/>
        <v>148</v>
      </c>
      <c r="C178" s="27"/>
      <c r="D178" s="26">
        <f t="shared" si="19"/>
        <v>2.8698592549372254E-44</v>
      </c>
      <c r="E178" s="26">
        <f t="shared" si="20"/>
        <v>4.420775344482838E-12</v>
      </c>
      <c r="F178" s="26">
        <f t="shared" si="21"/>
        <v>2.4469388274072953E-12</v>
      </c>
      <c r="G178" s="27">
        <f t="shared" si="22"/>
        <v>-4.3145739697960983E-12</v>
      </c>
      <c r="H178" s="27">
        <f t="shared" si="24"/>
        <v>-4.2835234859952113E-12</v>
      </c>
      <c r="I178" s="27">
        <f t="shared" si="25"/>
        <v>-3.5074720905470258E-13</v>
      </c>
      <c r="J178" s="27">
        <f t="shared" si="23"/>
        <v>2.9087945274223956E-12</v>
      </c>
      <c r="K178" s="27">
        <f t="shared" si="26"/>
        <v>-2.7972537761210896E-11</v>
      </c>
    </row>
    <row r="179" spans="2:11">
      <c r="B179" s="26">
        <f t="shared" si="18"/>
        <v>149</v>
      </c>
      <c r="C179" s="27"/>
      <c r="D179" s="26">
        <f t="shared" si="19"/>
        <v>1.4349296274686127E-44</v>
      </c>
      <c r="E179" s="26">
        <f t="shared" si="20"/>
        <v>3.7729090823689629E-12</v>
      </c>
      <c r="F179" s="26">
        <f t="shared" si="21"/>
        <v>2.0883390370532964E-12</v>
      </c>
      <c r="G179" s="27">
        <f t="shared" si="22"/>
        <v>-3.6822715584296998E-12</v>
      </c>
      <c r="H179" s="27">
        <f t="shared" si="24"/>
        <v>-3.6557715345163498E-12</v>
      </c>
      <c r="I179" s="27">
        <f t="shared" si="25"/>
        <v>-2.9937163859017346E-13</v>
      </c>
      <c r="J179" s="27">
        <f t="shared" si="23"/>
        <v>2.4828531571193851E-12</v>
      </c>
      <c r="K179" s="27">
        <f t="shared" si="26"/>
        <v>-2.3873152004408738E-11</v>
      </c>
    </row>
    <row r="180" spans="2:11">
      <c r="B180" s="26">
        <f t="shared" si="18"/>
        <v>150</v>
      </c>
      <c r="C180" s="27"/>
      <c r="D180" s="26">
        <f t="shared" si="19"/>
        <v>7.1746481373430636E-45</v>
      </c>
      <c r="E180" s="26">
        <f t="shared" si="20"/>
        <v>3.2199878606334083E-12</v>
      </c>
      <c r="F180" s="26">
        <f t="shared" si="21"/>
        <v>1.7822921786326989E-12</v>
      </c>
      <c r="G180" s="27">
        <f t="shared" si="22"/>
        <v>-3.1426332993570333E-12</v>
      </c>
      <c r="H180" s="27">
        <f t="shared" si="24"/>
        <v>-3.1200168637513515E-12</v>
      </c>
      <c r="I180" s="27">
        <f t="shared" si="25"/>
        <v>-2.5550395132967196E-13</v>
      </c>
      <c r="J180" s="27">
        <f t="shared" si="23"/>
        <v>2.119078370994309E-12</v>
      </c>
      <c r="K180" s="27">
        <f t="shared" si="26"/>
        <v>-2.0374532746754054E-11</v>
      </c>
    </row>
    <row r="181" spans="2:11">
      <c r="B181" s="26">
        <f t="shared" si="18"/>
        <v>151</v>
      </c>
      <c r="C181" s="27"/>
      <c r="D181" s="26">
        <f t="shared" si="19"/>
        <v>3.5873240686715318E-45</v>
      </c>
      <c r="E181" s="26">
        <f t="shared" si="20"/>
        <v>2.7480974484856586E-12</v>
      </c>
      <c r="F181" s="26">
        <f t="shared" si="21"/>
        <v>1.5210966005297269E-12</v>
      </c>
      <c r="G181" s="27">
        <f t="shared" si="22"/>
        <v>-2.682079226780153E-12</v>
      </c>
      <c r="H181" s="27">
        <f t="shared" si="24"/>
        <v>-2.6627772381789983E-12</v>
      </c>
      <c r="I181" s="27">
        <f t="shared" si="25"/>
        <v>-2.1806167982418856E-13</v>
      </c>
      <c r="J181" s="27">
        <f t="shared" si="23"/>
        <v>1.8082454501046356E-12</v>
      </c>
      <c r="K181" s="27">
        <f t="shared" si="26"/>
        <v>-1.7388637435554878E-11</v>
      </c>
    </row>
    <row r="182" spans="2:11">
      <c r="B182" s="26">
        <f t="shared" si="18"/>
        <v>152</v>
      </c>
      <c r="C182" s="27"/>
      <c r="D182" s="26">
        <f t="shared" si="19"/>
        <v>1.7936620343357659E-45</v>
      </c>
      <c r="E182" s="26">
        <f t="shared" si="20"/>
        <v>2.3453627508048475E-12</v>
      </c>
      <c r="F182" s="26">
        <f t="shared" si="21"/>
        <v>1.2981793310219728E-12</v>
      </c>
      <c r="G182" s="27">
        <f t="shared" si="22"/>
        <v>-2.2890195239124421E-12</v>
      </c>
      <c r="H182" s="27">
        <f t="shared" si="24"/>
        <v>-2.272546248881182E-12</v>
      </c>
      <c r="I182" s="27">
        <f t="shared" si="25"/>
        <v>-1.8610113450279187E-13</v>
      </c>
      <c r="J182" s="27">
        <f t="shared" si="23"/>
        <v>1.5433355865593075E-12</v>
      </c>
      <c r="K182" s="27">
        <f t="shared" si="26"/>
        <v>-1.4840326186785878E-11</v>
      </c>
    </row>
    <row r="183" spans="2:11">
      <c r="B183" s="26">
        <f t="shared" si="18"/>
        <v>153</v>
      </c>
      <c r="C183" s="27"/>
      <c r="D183" s="26">
        <f t="shared" si="19"/>
        <v>8.9683101716788294E-46</v>
      </c>
      <c r="E183" s="26">
        <f t="shared" si="20"/>
        <v>2.0016489720530328E-12</v>
      </c>
      <c r="F183" s="26">
        <f t="shared" si="21"/>
        <v>1.1079306698244911E-12</v>
      </c>
      <c r="G183" s="27">
        <f t="shared" si="22"/>
        <v>-1.9535628659047914E-12</v>
      </c>
      <c r="H183" s="27">
        <f t="shared" si="24"/>
        <v>-1.9395037554233278E-12</v>
      </c>
      <c r="I183" s="27">
        <f t="shared" si="25"/>
        <v>-1.5880352588482083E-13</v>
      </c>
      <c r="J183" s="27">
        <f t="shared" si="23"/>
        <v>1.3171294350989517E-12</v>
      </c>
      <c r="K183" s="27">
        <f t="shared" si="26"/>
        <v>-1.2665470894222159E-11</v>
      </c>
    </row>
    <row r="184" spans="2:11">
      <c r="B184" s="26">
        <f t="shared" si="18"/>
        <v>154</v>
      </c>
      <c r="C184" s="27"/>
      <c r="D184" s="26">
        <f t="shared" si="19"/>
        <v>4.4841550858394147E-46</v>
      </c>
      <c r="E184" s="26">
        <f t="shared" si="20"/>
        <v>1.7083065747275289E-12</v>
      </c>
      <c r="F184" s="26">
        <f t="shared" si="21"/>
        <v>9.4556302030429498E-13</v>
      </c>
      <c r="G184" s="27">
        <f t="shared" si="22"/>
        <v>-1.6672675052238324E-12</v>
      </c>
      <c r="H184" s="27">
        <f t="shared" si="24"/>
        <v>-1.6552687625843203E-12</v>
      </c>
      <c r="I184" s="27">
        <f t="shared" si="25"/>
        <v>-1.3551659794330817E-13</v>
      </c>
      <c r="J184" s="27">
        <f t="shared" si="23"/>
        <v>1.1240119494107224E-12</v>
      </c>
      <c r="K184" s="27">
        <f t="shared" si="26"/>
        <v>-1.0809341449329118E-11</v>
      </c>
    </row>
    <row r="185" spans="2:11">
      <c r="B185" s="26">
        <f t="shared" si="18"/>
        <v>155</v>
      </c>
      <c r="C185" s="27"/>
      <c r="D185" s="26">
        <f t="shared" si="19"/>
        <v>2.2420775429197074E-46</v>
      </c>
      <c r="E185" s="26">
        <f t="shared" si="20"/>
        <v>1.4579536142463957E-12</v>
      </c>
      <c r="F185" s="26">
        <f t="shared" si="21"/>
        <v>8.0699040988603961E-13</v>
      </c>
      <c r="G185" s="27">
        <f t="shared" si="22"/>
        <v>-1.4229288355600716E-12</v>
      </c>
      <c r="H185" s="27">
        <f t="shared" si="24"/>
        <v>-1.4126885130930861E-12</v>
      </c>
      <c r="I185" s="27">
        <f t="shared" si="25"/>
        <v>-1.156713613781335E-13</v>
      </c>
      <c r="J185" s="27">
        <f t="shared" si="23"/>
        <v>9.5957130739166926E-13</v>
      </c>
      <c r="K185" s="27">
        <f t="shared" si="26"/>
        <v>-9.2252284612241706E-12</v>
      </c>
    </row>
    <row r="186" spans="2:11">
      <c r="B186" s="26">
        <f t="shared" si="18"/>
        <v>156</v>
      </c>
      <c r="C186" s="27"/>
      <c r="D186" s="26">
        <f t="shared" si="19"/>
        <v>1.1210387714598537E-46</v>
      </c>
      <c r="E186" s="26">
        <f t="shared" si="20"/>
        <v>1.2442899727369842E-12</v>
      </c>
      <c r="F186" s="26">
        <f t="shared" si="21"/>
        <v>6.8872566678682339E-13</v>
      </c>
      <c r="G186" s="27">
        <f t="shared" si="22"/>
        <v>-1.2143980883238774E-12</v>
      </c>
      <c r="H186" s="27">
        <f t="shared" si="24"/>
        <v>-1.205658488902635E-12</v>
      </c>
      <c r="I186" s="27">
        <f t="shared" si="25"/>
        <v>-9.8712704676984231E-14</v>
      </c>
      <c r="J186" s="27">
        <f t="shared" si="23"/>
        <v>8.1879407483389454E-13</v>
      </c>
      <c r="K186" s="27">
        <f t="shared" si="26"/>
        <v>-7.8732678175378046E-12</v>
      </c>
    </row>
    <row r="187" spans="2:11">
      <c r="B187" s="26">
        <f t="shared" si="18"/>
        <v>157</v>
      </c>
      <c r="C187" s="27"/>
      <c r="D187" s="26">
        <f t="shared" si="19"/>
        <v>5.6051938572992684E-47</v>
      </c>
      <c r="E187" s="26">
        <f t="shared" si="20"/>
        <v>1.0619388169314884E-12</v>
      </c>
      <c r="F187" s="26">
        <f t="shared" si="21"/>
        <v>5.8779266553854043E-13</v>
      </c>
      <c r="G187" s="27">
        <f t="shared" si="22"/>
        <v>-1.0364275992370443E-12</v>
      </c>
      <c r="H187" s="27">
        <f t="shared" si="24"/>
        <v>-1.0289687913440278E-12</v>
      </c>
      <c r="I187" s="27">
        <f t="shared" si="25"/>
        <v>-8.4265927569049381E-14</v>
      </c>
      <c r="J187" s="27">
        <f t="shared" si="23"/>
        <v>6.9887272858097543E-13</v>
      </c>
      <c r="K187" s="27">
        <f t="shared" si="26"/>
        <v>-6.7194375063152296E-12</v>
      </c>
    </row>
    <row r="188" spans="2:11">
      <c r="B188" s="26">
        <f t="shared" si="18"/>
        <v>158</v>
      </c>
      <c r="C188" s="27"/>
      <c r="D188" s="26">
        <f t="shared" si="19"/>
        <v>2.8025969286496342E-47</v>
      </c>
      <c r="E188" s="26">
        <f t="shared" si="20"/>
        <v>9.0631129046655386E-13</v>
      </c>
      <c r="F188" s="26">
        <f t="shared" si="21"/>
        <v>5.0165143296139529E-13</v>
      </c>
      <c r="G188" s="27">
        <f t="shared" si="22"/>
        <v>-8.8453875116260929E-13</v>
      </c>
      <c r="H188" s="27">
        <f t="shared" si="24"/>
        <v>-8.7817303432555598E-13</v>
      </c>
      <c r="I188" s="27">
        <f t="shared" si="25"/>
        <v>-7.19008186322867E-14</v>
      </c>
      <c r="J188" s="27">
        <f t="shared" si="23"/>
        <v>5.9639813337154116E-13</v>
      </c>
      <c r="K188" s="27">
        <f t="shared" si="26"/>
        <v>-5.7347014540394313E-12</v>
      </c>
    </row>
    <row r="189" spans="2:11">
      <c r="B189" s="26">
        <f t="shared" si="18"/>
        <v>159</v>
      </c>
      <c r="C189" s="27"/>
      <c r="D189" s="26">
        <f t="shared" si="19"/>
        <v>1.4012984643248171E-47</v>
      </c>
      <c r="E189" s="26">
        <f t="shared" si="20"/>
        <v>7.7349103557643406E-13</v>
      </c>
      <c r="F189" s="26">
        <f t="shared" si="21"/>
        <v>4.2813422988470562E-13</v>
      </c>
      <c r="G189" s="27">
        <f t="shared" si="22"/>
        <v>-7.5490926996181055E-13</v>
      </c>
      <c r="H189" s="27">
        <f t="shared" si="24"/>
        <v>-7.494764512821014E-13</v>
      </c>
      <c r="I189" s="27">
        <f t="shared" si="25"/>
        <v>-6.1367577686155528E-14</v>
      </c>
      <c r="J189" s="27">
        <f t="shared" si="23"/>
        <v>5.0896384078580078E-13</v>
      </c>
      <c r="K189" s="27">
        <f t="shared" si="26"/>
        <v>-4.8942788345086158E-12</v>
      </c>
    </row>
    <row r="190" spans="2:11">
      <c r="B190" s="26">
        <f t="shared" si="18"/>
        <v>160</v>
      </c>
      <c r="C190" s="27"/>
      <c r="D190" s="26">
        <f t="shared" si="19"/>
        <v>7.0064923216240855E-48</v>
      </c>
      <c r="E190" s="26">
        <f t="shared" si="20"/>
        <v>6.6013563817473306E-13</v>
      </c>
      <c r="F190" s="26">
        <f t="shared" si="21"/>
        <v>3.653910001151651E-13</v>
      </c>
      <c r="G190" s="27">
        <f t="shared" si="22"/>
        <v>-6.4427703718489534E-13</v>
      </c>
      <c r="H190" s="27">
        <f t="shared" si="24"/>
        <v>-6.396404000924629E-13</v>
      </c>
      <c r="I190" s="27">
        <f t="shared" si="25"/>
        <v>-5.2388648974499574E-14</v>
      </c>
      <c r="J190" s="27">
        <f t="shared" si="23"/>
        <v>4.3456447714059502E-13</v>
      </c>
      <c r="K190" s="27">
        <f t="shared" si="26"/>
        <v>-4.1770204607680484E-12</v>
      </c>
    </row>
    <row r="191" spans="2:11">
      <c r="B191" s="26">
        <f t="shared" si="18"/>
        <v>161</v>
      </c>
      <c r="C191" s="27"/>
      <c r="D191" s="26">
        <f t="shared" si="19"/>
        <v>3.5032461608120428E-48</v>
      </c>
      <c r="E191" s="26">
        <f t="shared" si="20"/>
        <v>5.6339251619587733E-13</v>
      </c>
      <c r="F191" s="26">
        <f t="shared" si="21"/>
        <v>3.1184281387898911E-13</v>
      </c>
      <c r="G191" s="27">
        <f t="shared" si="22"/>
        <v>-5.4985799904768176E-13</v>
      </c>
      <c r="H191" s="27">
        <f t="shared" si="24"/>
        <v>-5.4590086283637869E-13</v>
      </c>
      <c r="I191" s="27">
        <f t="shared" si="25"/>
        <v>-4.4686476741162551E-14</v>
      </c>
      <c r="J191" s="27">
        <f t="shared" si="23"/>
        <v>3.7079359401613303E-13</v>
      </c>
      <c r="K191" s="27">
        <f t="shared" si="26"/>
        <v>-3.5648765670349592E-12</v>
      </c>
    </row>
    <row r="192" spans="2:11">
      <c r="B192" s="26">
        <f t="shared" si="18"/>
        <v>162</v>
      </c>
      <c r="C192" s="27"/>
      <c r="D192" s="26">
        <f t="shared" si="19"/>
        <v>1.7516230804060214E-48</v>
      </c>
      <c r="E192" s="26">
        <f t="shared" si="20"/>
        <v>4.8082713453126054E-13</v>
      </c>
      <c r="F192" s="26">
        <f t="shared" si="21"/>
        <v>2.6614213414483541E-13</v>
      </c>
      <c r="G192" s="27">
        <f t="shared" si="22"/>
        <v>-4.6927610587796448E-13</v>
      </c>
      <c r="H192" s="27">
        <f t="shared" si="24"/>
        <v>-4.6589888944229412E-13</v>
      </c>
      <c r="I192" s="27">
        <f t="shared" si="25"/>
        <v>-3.8150038683681942E-14</v>
      </c>
      <c r="J192" s="27">
        <f t="shared" si="23"/>
        <v>3.1644796720251912E-13</v>
      </c>
      <c r="K192" s="27">
        <f t="shared" si="26"/>
        <v>-3.0424425873791892E-12</v>
      </c>
    </row>
    <row r="193" spans="2:11">
      <c r="B193" s="26">
        <f t="shared" si="18"/>
        <v>163</v>
      </c>
      <c r="C193" s="27"/>
      <c r="D193" s="26">
        <f t="shared" si="19"/>
        <v>8.7581154020301069E-49</v>
      </c>
      <c r="E193" s="26">
        <f t="shared" si="20"/>
        <v>4.1036174009305145E-13</v>
      </c>
      <c r="F193" s="26">
        <f t="shared" si="21"/>
        <v>2.271389059318001E-13</v>
      </c>
      <c r="G193" s="27">
        <f t="shared" si="22"/>
        <v>-4.0050351896197439E-13</v>
      </c>
      <c r="H193" s="27">
        <f t="shared" si="24"/>
        <v>-3.9762123484428786E-13</v>
      </c>
      <c r="I193" s="27">
        <f t="shared" si="25"/>
        <v>-3.2543412409324901E-14</v>
      </c>
      <c r="J193" s="27">
        <f t="shared" si="23"/>
        <v>2.7012383512154202E-13</v>
      </c>
      <c r="K193" s="27">
        <f t="shared" si="26"/>
        <v>-2.5965715007062706E-12</v>
      </c>
    </row>
    <row r="194" spans="2:11">
      <c r="B194" s="26">
        <f t="shared" si="18"/>
        <v>164</v>
      </c>
      <c r="C194" s="27"/>
      <c r="D194" s="26">
        <f t="shared" si="19"/>
        <v>4.3790577010150534E-49</v>
      </c>
      <c r="E194" s="26">
        <f t="shared" si="20"/>
        <v>3.5022307527706497E-13</v>
      </c>
      <c r="F194" s="26">
        <f t="shared" si="21"/>
        <v>1.9385161524187131E-13</v>
      </c>
      <c r="G194" s="27">
        <f t="shared" si="22"/>
        <v>-3.4180958009960462E-13</v>
      </c>
      <c r="H194" s="27">
        <f t="shared" si="24"/>
        <v>-3.3934969578560908E-13</v>
      </c>
      <c r="I194" s="27">
        <f t="shared" si="25"/>
        <v>-2.7783331191244542E-14</v>
      </c>
      <c r="J194" s="27">
        <f t="shared" si="23"/>
        <v>2.306179735633061E-13</v>
      </c>
      <c r="K194" s="27">
        <f t="shared" si="26"/>
        <v>-2.2160429867266047E-12</v>
      </c>
    </row>
    <row r="195" spans="2:11">
      <c r="B195" s="26">
        <f t="shared" si="18"/>
        <v>165</v>
      </c>
      <c r="C195" s="27"/>
      <c r="D195" s="26">
        <f t="shared" si="19"/>
        <v>2.1895288505075267E-49</v>
      </c>
      <c r="E195" s="26">
        <f t="shared" si="20"/>
        <v>2.988977540369915E-13</v>
      </c>
      <c r="F195" s="26">
        <f t="shared" si="21"/>
        <v>1.654425893165378E-13</v>
      </c>
      <c r="G195" s="27">
        <f t="shared" si="22"/>
        <v>-2.9171725969019704E-13</v>
      </c>
      <c r="H195" s="27">
        <f t="shared" si="24"/>
        <v>-2.8961787233240373E-13</v>
      </c>
      <c r="I195" s="27">
        <f t="shared" si="25"/>
        <v>-2.3731017151362721E-14</v>
      </c>
      <c r="J195" s="27">
        <f t="shared" si="23"/>
        <v>1.9692769568623181E-13</v>
      </c>
      <c r="K195" s="27">
        <f t="shared" si="26"/>
        <v>-1.8912810672397904E-12</v>
      </c>
    </row>
    <row r="196" spans="2:11">
      <c r="B196" s="26">
        <f t="shared" si="18"/>
        <v>166</v>
      </c>
      <c r="C196" s="27"/>
      <c r="D196" s="26">
        <f t="shared" si="19"/>
        <v>1.0947644252537634E-49</v>
      </c>
      <c r="E196" s="26">
        <f t="shared" si="20"/>
        <v>2.5509417761145581E-13</v>
      </c>
      <c r="F196" s="26">
        <f t="shared" si="21"/>
        <v>1.4119691664992889E-13</v>
      </c>
      <c r="G196" s="27">
        <f t="shared" si="22"/>
        <v>-2.4896598736746834E-13</v>
      </c>
      <c r="H196" s="27">
        <f t="shared" si="24"/>
        <v>-2.4717426600358759E-13</v>
      </c>
      <c r="I196" s="27">
        <f t="shared" si="25"/>
        <v>-2.0233814623793478E-14</v>
      </c>
      <c r="J196" s="27">
        <f t="shared" si="23"/>
        <v>1.6784977728042364E-13</v>
      </c>
      <c r="K196" s="27">
        <f t="shared" si="26"/>
        <v>-1.6141131271931297E-12</v>
      </c>
    </row>
    <row r="197" spans="2:11">
      <c r="B197" s="26">
        <f t="shared" si="18"/>
        <v>167</v>
      </c>
      <c r="C197" s="27"/>
      <c r="D197" s="26">
        <f t="shared" si="19"/>
        <v>5.4738221262688168E-50</v>
      </c>
      <c r="E197" s="26">
        <f t="shared" si="20"/>
        <v>2.1771003151536408E-13</v>
      </c>
      <c r="F197" s="26">
        <f t="shared" si="21"/>
        <v>1.2050445628182688E-13</v>
      </c>
      <c r="G197" s="27">
        <f t="shared" si="22"/>
        <v>-2.1247992981863794E-13</v>
      </c>
      <c r="H197" s="27">
        <f t="shared" si="24"/>
        <v>-2.1095078588344629E-13</v>
      </c>
      <c r="I197" s="27">
        <f t="shared" si="25"/>
        <v>-1.7277845820728999E-14</v>
      </c>
      <c r="J197" s="27">
        <f t="shared" si="23"/>
        <v>1.4318368097756569E-13</v>
      </c>
      <c r="K197" s="27">
        <f t="shared" si="26"/>
        <v>-1.377564251293197E-12</v>
      </c>
    </row>
    <row r="198" spans="2:11">
      <c r="B198" s="26">
        <f t="shared" si="18"/>
        <v>168</v>
      </c>
      <c r="C198" s="27"/>
      <c r="D198" s="26">
        <f t="shared" si="19"/>
        <v>2.7369110631344084E-50</v>
      </c>
      <c r="E198" s="26">
        <f t="shared" si="20"/>
        <v>1.8580454585919285E-13</v>
      </c>
      <c r="F198" s="26">
        <f t="shared" si="21"/>
        <v>1.0284448363544373E-13</v>
      </c>
      <c r="G198" s="27">
        <f t="shared" si="22"/>
        <v>-1.8134091750089638E-13</v>
      </c>
      <c r="H198" s="27">
        <f t="shared" si="24"/>
        <v>-1.8003587017508416E-13</v>
      </c>
      <c r="I198" s="27">
        <f t="shared" si="25"/>
        <v>-1.4752088439706768E-14</v>
      </c>
      <c r="J198" s="27">
        <f t="shared" si="23"/>
        <v>1.2232779467271019E-13</v>
      </c>
      <c r="K198" s="27">
        <f t="shared" si="26"/>
        <v>-1.1756817006630586E-12</v>
      </c>
    </row>
    <row r="199" spans="2:11">
      <c r="B199" s="26">
        <f t="shared" si="18"/>
        <v>169</v>
      </c>
      <c r="C199" s="27"/>
      <c r="D199" s="26">
        <f t="shared" si="19"/>
        <v>1.3684555315672042E-50</v>
      </c>
      <c r="E199" s="26">
        <f t="shared" si="20"/>
        <v>1.5857482092874779E-13</v>
      </c>
      <c r="F199" s="26">
        <f t="shared" si="21"/>
        <v>8.7772586513351678E-14</v>
      </c>
      <c r="G199" s="27">
        <f t="shared" si="22"/>
        <v>-1.5476533895759219E-13</v>
      </c>
      <c r="H199" s="27">
        <f t="shared" si="24"/>
        <v>-1.5365154680015461E-13</v>
      </c>
      <c r="I199" s="27">
        <f t="shared" si="25"/>
        <v>-1.2573275753879898E-14</v>
      </c>
      <c r="J199" s="27">
        <f t="shared" si="23"/>
        <v>1.0427943152427753E-13</v>
      </c>
      <c r="K199" s="27">
        <f t="shared" si="26"/>
        <v>-1.0033851125102942E-12</v>
      </c>
    </row>
    <row r="200" spans="2:11">
      <c r="B200" s="26">
        <f t="shared" si="18"/>
        <v>170</v>
      </c>
      <c r="C200" s="27"/>
      <c r="D200" s="26">
        <f t="shared" si="19"/>
        <v>6.842277657836021E-51</v>
      </c>
      <c r="E200" s="26">
        <f t="shared" si="20"/>
        <v>1.3533562225996693E-13</v>
      </c>
      <c r="F200" s="26">
        <f t="shared" si="21"/>
        <v>7.490948149005759E-14</v>
      </c>
      <c r="G200" s="27">
        <f t="shared" si="22"/>
        <v>-1.3208442128092799E-13</v>
      </c>
      <c r="H200" s="27">
        <f t="shared" si="24"/>
        <v>-1.3113385577618876E-13</v>
      </c>
      <c r="I200" s="27">
        <f t="shared" si="25"/>
        <v>-1.0727529975440575E-14</v>
      </c>
      <c r="J200" s="27">
        <f t="shared" si="23"/>
        <v>8.903859153226774E-14</v>
      </c>
      <c r="K200" s="27">
        <f t="shared" si="26"/>
        <v>-8.5633865308909044E-13</v>
      </c>
    </row>
    <row r="201" spans="2:11">
      <c r="B201" s="26">
        <f t="shared" si="18"/>
        <v>171</v>
      </c>
      <c r="C201" s="27"/>
      <c r="D201" s="26">
        <f t="shared" si="19"/>
        <v>3.4211388289180105E-51</v>
      </c>
      <c r="E201" s="26">
        <f t="shared" si="20"/>
        <v>1.1550213675298576E-13</v>
      </c>
      <c r="F201" s="26">
        <f t="shared" si="21"/>
        <v>6.3931469266382947E-14</v>
      </c>
      <c r="G201" s="27">
        <f t="shared" si="22"/>
        <v>-1.1272740048014356E-13</v>
      </c>
      <c r="H201" s="27">
        <f t="shared" si="24"/>
        <v>-1.1191614070176725E-13</v>
      </c>
      <c r="I201" s="27">
        <f t="shared" si="25"/>
        <v>-9.1593399531575415E-15</v>
      </c>
      <c r="J201" s="27">
        <f t="shared" si="23"/>
        <v>7.6204199960048973E-14</v>
      </c>
      <c r="K201" s="27">
        <f t="shared" si="26"/>
        <v>-7.3084190669304421E-13</v>
      </c>
    </row>
    <row r="202" spans="2:11">
      <c r="B202" s="26">
        <f t="shared" si="18"/>
        <v>172</v>
      </c>
      <c r="C202" s="27"/>
      <c r="D202" s="26">
        <f t="shared" si="19"/>
        <v>1.7105694144590052E-51</v>
      </c>
      <c r="E202" s="26">
        <f t="shared" si="20"/>
        <v>9.8575255884065155E-14</v>
      </c>
      <c r="F202" s="26">
        <f t="shared" si="21"/>
        <v>5.456228879519007E-14</v>
      </c>
      <c r="G202" s="27">
        <f t="shared" si="22"/>
        <v>-9.6207158238467775E-14</v>
      </c>
      <c r="H202" s="27">
        <f t="shared" si="24"/>
        <v>-9.5514788880722152E-14</v>
      </c>
      <c r="I202" s="27">
        <f t="shared" si="25"/>
        <v>-7.7993167479917247E-15</v>
      </c>
      <c r="J202" s="27">
        <f t="shared" si="23"/>
        <v>6.4974107334357545E-14</v>
      </c>
      <c r="K202" s="27">
        <f t="shared" si="26"/>
        <v>-6.2373675490641965E-13</v>
      </c>
    </row>
    <row r="203" spans="2:11">
      <c r="B203" s="26">
        <f t="shared" si="18"/>
        <v>173</v>
      </c>
      <c r="C203" s="27"/>
      <c r="D203" s="26">
        <f t="shared" si="19"/>
        <v>8.5528470722950262E-52</v>
      </c>
      <c r="E203" s="26">
        <f t="shared" si="20"/>
        <v>8.4129015668255443E-14</v>
      </c>
      <c r="F203" s="26">
        <f t="shared" si="21"/>
        <v>4.6566165187996718E-14</v>
      </c>
      <c r="G203" s="27">
        <f t="shared" si="22"/>
        <v>-8.2107963608652015E-14</v>
      </c>
      <c r="H203" s="27">
        <f t="shared" si="24"/>
        <v>-8.1517061236412723E-14</v>
      </c>
      <c r="I203" s="27">
        <f t="shared" si="25"/>
        <v>-6.6890937233665682E-15</v>
      </c>
      <c r="J203" s="27">
        <f t="shared" si="23"/>
        <v>5.5348313655193461E-14</v>
      </c>
      <c r="K203" s="27">
        <f t="shared" si="26"/>
        <v>-5.3232790273559485E-13</v>
      </c>
    </row>
    <row r="204" spans="2:11">
      <c r="B204" s="26">
        <f t="shared" si="18"/>
        <v>174</v>
      </c>
      <c r="C204" s="27"/>
      <c r="D204" s="26">
        <f t="shared" si="19"/>
        <v>4.2764235361475131E-52</v>
      </c>
      <c r="E204" s="26">
        <f t="shared" si="20"/>
        <v>7.1799877300178435E-14</v>
      </c>
      <c r="F204" s="26">
        <f t="shared" si="21"/>
        <v>3.9741876453448071E-14</v>
      </c>
      <c r="G204" s="27">
        <f t="shared" si="22"/>
        <v>-7.0075011167558813E-14</v>
      </c>
      <c r="H204" s="27">
        <f t="shared" si="24"/>
        <v>-6.9570705756564075E-14</v>
      </c>
      <c r="I204" s="27">
        <f t="shared" si="25"/>
        <v>-5.7037707890117417E-15</v>
      </c>
      <c r="J204" s="27">
        <f t="shared" si="23"/>
        <v>4.7326818922556727E-14</v>
      </c>
      <c r="K204" s="27">
        <f t="shared" si="26"/>
        <v>-4.5431505166533267E-13</v>
      </c>
    </row>
    <row r="205" spans="2:11">
      <c r="B205" s="26">
        <f t="shared" si="18"/>
        <v>175</v>
      </c>
      <c r="C205" s="27"/>
      <c r="D205" s="26">
        <f t="shared" si="19"/>
        <v>2.1382117680737566E-52</v>
      </c>
      <c r="E205" s="26">
        <f t="shared" si="20"/>
        <v>6.1277578720868213E-14</v>
      </c>
      <c r="F205" s="26">
        <f t="shared" si="21"/>
        <v>3.3917689757460507E-14</v>
      </c>
      <c r="G205" s="27">
        <f t="shared" si="22"/>
        <v>-5.9805492358064726E-14</v>
      </c>
      <c r="H205" s="27">
        <f t="shared" si="24"/>
        <v>-5.9375093091609131E-14</v>
      </c>
      <c r="I205" s="27">
        <f t="shared" si="25"/>
        <v>-4.8711035205428743E-15</v>
      </c>
      <c r="J205" s="27">
        <f t="shared" si="23"/>
        <v>4.0508548399815506E-14</v>
      </c>
      <c r="K205" s="27">
        <f t="shared" si="26"/>
        <v>-3.8773501277875479E-13</v>
      </c>
    </row>
    <row r="206" spans="2:11">
      <c r="B206" s="26">
        <f t="shared" si="18"/>
        <v>176</v>
      </c>
      <c r="C206" s="27"/>
      <c r="D206" s="26">
        <f t="shared" si="19"/>
        <v>1.0691058840368783E-52</v>
      </c>
      <c r="E206" s="26">
        <f t="shared" si="20"/>
        <v>5.2297326890875745E-14</v>
      </c>
      <c r="F206" s="26">
        <f t="shared" si="21"/>
        <v>2.8947039776314579E-14</v>
      </c>
      <c r="G206" s="27">
        <f t="shared" si="22"/>
        <v>-5.1040975329110836E-14</v>
      </c>
      <c r="H206" s="27">
        <f t="shared" si="24"/>
        <v>-5.0673651234372158E-14</v>
      </c>
      <c r="I206" s="27">
        <f t="shared" si="25"/>
        <v>-4.1494585545365226E-15</v>
      </c>
      <c r="J206" s="27">
        <f t="shared" si="23"/>
        <v>3.4492427350337954E-14</v>
      </c>
      <c r="K206" s="27">
        <f t="shared" si="26"/>
        <v>-3.3091230322099654E-13</v>
      </c>
    </row>
    <row r="207" spans="2:11">
      <c r="B207" s="26">
        <f t="shared" si="18"/>
        <v>177</v>
      </c>
      <c r="C207" s="27"/>
      <c r="D207" s="26">
        <f t="shared" si="19"/>
        <v>5.3455294201843914E-53</v>
      </c>
      <c r="E207" s="26">
        <f t="shared" si="20"/>
        <v>4.4633134288638297E-14</v>
      </c>
      <c r="F207" s="26">
        <f t="shared" si="21"/>
        <v>2.4704840388700941E-14</v>
      </c>
      <c r="G207" s="27">
        <f t="shared" si="22"/>
        <v>-4.3560901513012883E-14</v>
      </c>
      <c r="H207" s="27">
        <f t="shared" si="24"/>
        <v>-4.3247408900242567E-14</v>
      </c>
      <c r="I207" s="27">
        <f t="shared" si="25"/>
        <v>-3.5527136788005009E-15</v>
      </c>
      <c r="J207" s="27">
        <f t="shared" si="23"/>
        <v>2.9478993142439997E-14</v>
      </c>
      <c r="K207" s="27">
        <f t="shared" si="26"/>
        <v>-2.8241698276938447E-13</v>
      </c>
    </row>
    <row r="208" spans="2:11">
      <c r="B208" s="26">
        <f t="shared" si="18"/>
        <v>178</v>
      </c>
      <c r="C208" s="27"/>
      <c r="D208" s="26">
        <f t="shared" si="19"/>
        <v>2.6727647100921957E-53</v>
      </c>
      <c r="E208" s="26">
        <f t="shared" si="20"/>
        <v>3.8092131947477836E-14</v>
      </c>
      <c r="F208" s="26">
        <f t="shared" si="21"/>
        <v>2.1084336890661293E-14</v>
      </c>
      <c r="G208" s="27">
        <f t="shared" si="22"/>
        <v>-3.7177035281771999E-14</v>
      </c>
      <c r="H208" s="27">
        <f t="shared" si="24"/>
        <v>-3.6909485127373655E-14</v>
      </c>
      <c r="I208" s="27">
        <f t="shared" si="25"/>
        <v>-3.0253577421035516E-15</v>
      </c>
      <c r="J208" s="27">
        <f t="shared" si="23"/>
        <v>2.5067171039489792E-14</v>
      </c>
      <c r="K208" s="27">
        <f t="shared" si="26"/>
        <v>-2.4102866946985754E-13</v>
      </c>
    </row>
    <row r="209" spans="2:11">
      <c r="B209" s="26">
        <f t="shared" si="18"/>
        <v>179</v>
      </c>
      <c r="C209" s="27"/>
      <c r="D209" s="26">
        <f t="shared" si="19"/>
        <v>1.3363823550460979E-53</v>
      </c>
      <c r="E209" s="26">
        <f t="shared" si="20"/>
        <v>3.2509715919131123E-14</v>
      </c>
      <c r="F209" s="26">
        <f t="shared" si="21"/>
        <v>1.7994419519594251E-14</v>
      </c>
      <c r="G209" s="27">
        <f t="shared" si="22"/>
        <v>-3.1728727008306702E-14</v>
      </c>
      <c r="H209" s="27">
        <f t="shared" si="24"/>
        <v>-3.1500386428010448E-14</v>
      </c>
      <c r="I209" s="27">
        <f t="shared" si="25"/>
        <v>-2.5673907444456745E-15</v>
      </c>
      <c r="J209" s="27">
        <f t="shared" si="23"/>
        <v>2.1658035778119182E-14</v>
      </c>
      <c r="K209" s="27">
        <f t="shared" si="26"/>
        <v>-2.0570582879517859E-13</v>
      </c>
    </row>
    <row r="210" spans="2:11">
      <c r="B210" s="26">
        <f t="shared" si="18"/>
        <v>180</v>
      </c>
      <c r="C210" s="27"/>
      <c r="D210" s="26">
        <f t="shared" si="19"/>
        <v>6.6819117752304893E-54</v>
      </c>
      <c r="E210" s="26">
        <f t="shared" si="20"/>
        <v>2.7745405024844927E-14</v>
      </c>
      <c r="F210" s="26">
        <f t="shared" si="21"/>
        <v>1.5357330682311963E-14</v>
      </c>
      <c r="G210" s="27">
        <f t="shared" si="22"/>
        <v>-2.7078870327813495E-14</v>
      </c>
      <c r="H210" s="27">
        <f t="shared" si="24"/>
        <v>-2.6883993144029797E-14</v>
      </c>
      <c r="I210" s="27">
        <f t="shared" si="25"/>
        <v>-2.1926904736346842E-15</v>
      </c>
      <c r="J210" s="27">
        <f t="shared" si="23"/>
        <v>1.8248900516748568E-14</v>
      </c>
      <c r="K210" s="27">
        <f t="shared" si="26"/>
        <v>-1.7555956348837199E-13</v>
      </c>
    </row>
    <row r="211" spans="2:11">
      <c r="B211" s="26">
        <f t="shared" si="18"/>
        <v>181</v>
      </c>
      <c r="C211" s="27"/>
      <c r="D211" s="26">
        <f t="shared" si="19"/>
        <v>3.3409558876152446E-54</v>
      </c>
      <c r="E211" s="26">
        <f t="shared" si="20"/>
        <v>2.3679305654580587E-14</v>
      </c>
      <c r="F211" s="26">
        <f t="shared" si="21"/>
        <v>1.3106708189673151E-14</v>
      </c>
      <c r="G211" s="27">
        <f t="shared" si="22"/>
        <v>-2.3110451863970671E-14</v>
      </c>
      <c r="H211" s="27">
        <f t="shared" si="24"/>
        <v>-2.2944134003561507E-14</v>
      </c>
      <c r="I211" s="27">
        <f t="shared" si="25"/>
        <v>-1.8873791418627661E-15</v>
      </c>
      <c r="J211" s="27">
        <f t="shared" si="23"/>
        <v>1.5441377360325711E-14</v>
      </c>
      <c r="K211" s="27">
        <f t="shared" si="26"/>
        <v>-1.4983124451430278E-13</v>
      </c>
    </row>
    <row r="212" spans="2:11">
      <c r="B212" s="26">
        <f t="shared" si="18"/>
        <v>182</v>
      </c>
      <c r="C212" s="27"/>
      <c r="D212" s="26">
        <f t="shared" si="19"/>
        <v>1.6704779438076223E-54</v>
      </c>
      <c r="E212" s="26">
        <f t="shared" si="20"/>
        <v>2.0209094651202915E-14</v>
      </c>
      <c r="F212" s="26">
        <f t="shared" si="21"/>
        <v>1.1185915255904603E-14</v>
      </c>
      <c r="G212" s="27">
        <f t="shared" si="22"/>
        <v>-1.9723606594043277E-14</v>
      </c>
      <c r="H212" s="27">
        <f t="shared" si="24"/>
        <v>-1.9581662677603151E-14</v>
      </c>
      <c r="I212" s="27">
        <f t="shared" si="25"/>
        <v>-1.5820678100908481E-15</v>
      </c>
      <c r="J212" s="27">
        <f t="shared" si="23"/>
        <v>1.3436003677166529E-14</v>
      </c>
      <c r="K212" s="27">
        <f t="shared" si="26"/>
        <v>-1.2787342020357509E-13</v>
      </c>
    </row>
    <row r="213" spans="2:11">
      <c r="B213" s="26">
        <f t="shared" si="18"/>
        <v>183</v>
      </c>
      <c r="C213" s="27"/>
      <c r="D213" s="26">
        <f t="shared" si="19"/>
        <v>8.3523897190381116E-55</v>
      </c>
      <c r="E213" s="26">
        <f t="shared" si="20"/>
        <v>1.7247444354107353E-14</v>
      </c>
      <c r="F213" s="26">
        <f t="shared" si="21"/>
        <v>9.5466152371398473E-15</v>
      </c>
      <c r="G213" s="27">
        <f t="shared" si="22"/>
        <v>-1.6833104751321333E-14</v>
      </c>
      <c r="H213" s="27">
        <f t="shared" si="24"/>
        <v>-1.6711962768344882E-14</v>
      </c>
      <c r="I213" s="27">
        <f t="shared" si="25"/>
        <v>-1.3600232051658168E-15</v>
      </c>
      <c r="J213" s="27">
        <f t="shared" si="23"/>
        <v>1.1430629994007346E-14</v>
      </c>
      <c r="K213" s="27">
        <f t="shared" si="26"/>
        <v>-1.0913352316845462E-13</v>
      </c>
    </row>
    <row r="214" spans="2:11">
      <c r="B214" s="26">
        <f t="shared" si="18"/>
        <v>184</v>
      </c>
      <c r="C214" s="27"/>
      <c r="D214" s="26">
        <f t="shared" si="19"/>
        <v>4.1761948595190558E-55</v>
      </c>
      <c r="E214" s="26">
        <f t="shared" si="20"/>
        <v>1.4719825003656111E-14</v>
      </c>
      <c r="F214" s="26">
        <f t="shared" si="21"/>
        <v>8.1475552425522477E-15</v>
      </c>
      <c r="G214" s="27">
        <f t="shared" si="22"/>
        <v>-1.4366207022935261E-14</v>
      </c>
      <c r="H214" s="27">
        <f t="shared" si="24"/>
        <v>-1.4262818442378133E-14</v>
      </c>
      <c r="I214" s="27">
        <f t="shared" si="25"/>
        <v>-1.1518563880485999E-15</v>
      </c>
      <c r="J214" s="27">
        <f t="shared" si="23"/>
        <v>9.6257936791640811E-15</v>
      </c>
      <c r="K214" s="27">
        <f t="shared" si="26"/>
        <v>-9.313996497629191E-14</v>
      </c>
    </row>
    <row r="215" spans="2:11">
      <c r="B215" s="26">
        <f t="shared" si="18"/>
        <v>185</v>
      </c>
      <c r="C215" s="27"/>
      <c r="D215" s="26">
        <f t="shared" si="19"/>
        <v>2.0880974297595279E-55</v>
      </c>
      <c r="E215" s="26">
        <f t="shared" si="20"/>
        <v>1.2562629204057148E-14</v>
      </c>
      <c r="F215" s="26">
        <f t="shared" si="21"/>
        <v>6.9535280077265135E-15</v>
      </c>
      <c r="G215" s="27">
        <f t="shared" si="22"/>
        <v>-1.2260834069225041E-14</v>
      </c>
      <c r="H215" s="27">
        <f t="shared" si="24"/>
        <v>-1.2172597123395153E-14</v>
      </c>
      <c r="I215" s="27">
        <f t="shared" si="25"/>
        <v>-9.9920072216264089E-16</v>
      </c>
      <c r="J215" s="27">
        <f t="shared" si="23"/>
        <v>8.4225694692685698E-15</v>
      </c>
      <c r="K215" s="27">
        <f t="shared" si="26"/>
        <v>-7.9490268653696594E-14</v>
      </c>
    </row>
    <row r="216" spans="2:11">
      <c r="B216" s="26">
        <f t="shared" si="18"/>
        <v>186</v>
      </c>
      <c r="C216" s="27"/>
      <c r="D216" s="26">
        <f t="shared" si="19"/>
        <v>1.0440487148797639E-55</v>
      </c>
      <c r="E216" s="26">
        <f t="shared" si="20"/>
        <v>1.0721571246902072E-14</v>
      </c>
      <c r="F216" s="26">
        <f t="shared" si="21"/>
        <v>5.9344859058716588E-15</v>
      </c>
      <c r="G216" s="27">
        <f t="shared" si="22"/>
        <v>-1.0464004300722854E-14</v>
      </c>
      <c r="H216" s="27">
        <f t="shared" si="24"/>
        <v>-1.038869851194587E-14</v>
      </c>
      <c r="I216" s="27">
        <f t="shared" si="25"/>
        <v>-8.4654505627668186E-16</v>
      </c>
      <c r="J216" s="27">
        <f t="shared" si="23"/>
        <v>6.8182705227412232E-15</v>
      </c>
      <c r="K216" s="27">
        <f t="shared" si="26"/>
        <v>-6.7840940376617392E-14</v>
      </c>
    </row>
    <row r="217" spans="2:11">
      <c r="B217" s="26">
        <f t="shared" si="18"/>
        <v>187</v>
      </c>
      <c r="C217" s="27"/>
      <c r="D217" s="26">
        <f t="shared" si="19"/>
        <v>5.2202435743988197E-56</v>
      </c>
      <c r="E217" s="26">
        <f t="shared" si="20"/>
        <v>9.1503210144316815E-15</v>
      </c>
      <c r="F217" s="26">
        <f t="shared" si="21"/>
        <v>5.0647848010184519E-15</v>
      </c>
      <c r="G217" s="27">
        <f t="shared" si="22"/>
        <v>-8.9305005994969128E-15</v>
      </c>
      <c r="H217" s="27">
        <f t="shared" si="24"/>
        <v>-8.8662309019230815E-15</v>
      </c>
      <c r="I217" s="27">
        <f t="shared" si="25"/>
        <v>-7.2164496600635175E-16</v>
      </c>
      <c r="J217" s="27">
        <f t="shared" si="23"/>
        <v>6.0161210494775503E-15</v>
      </c>
      <c r="K217" s="27">
        <f t="shared" si="26"/>
        <v>-5.789882546798671E-14</v>
      </c>
    </row>
    <row r="218" spans="2:11">
      <c r="B218" s="26">
        <f t="shared" si="18"/>
        <v>188</v>
      </c>
      <c r="C218" s="27"/>
      <c r="D218" s="26">
        <f t="shared" si="19"/>
        <v>2.6101217871994099E-56</v>
      </c>
      <c r="E218" s="26">
        <f t="shared" si="20"/>
        <v>7.8093380847833113E-15</v>
      </c>
      <c r="F218" s="26">
        <f t="shared" si="21"/>
        <v>4.3225387148105034E-15</v>
      </c>
      <c r="G218" s="27">
        <f t="shared" si="22"/>
        <v>-7.6217324329755223E-15</v>
      </c>
      <c r="H218" s="27">
        <f t="shared" si="24"/>
        <v>-7.5668814833564952E-15</v>
      </c>
      <c r="I218" s="27">
        <f t="shared" si="25"/>
        <v>-6.106226635438361E-16</v>
      </c>
      <c r="J218" s="27">
        <f t="shared" si="23"/>
        <v>5.2139715762138766E-15</v>
      </c>
      <c r="K218" s="27">
        <f t="shared" si="26"/>
        <v>-4.9413731177108271E-14</v>
      </c>
    </row>
    <row r="219" spans="2:11">
      <c r="B219" s="26">
        <f t="shared" si="18"/>
        <v>189</v>
      </c>
      <c r="C219" s="27"/>
      <c r="D219" s="26">
        <f t="shared" si="19"/>
        <v>1.3050608935997049E-56</v>
      </c>
      <c r="E219" s="26">
        <f t="shared" si="20"/>
        <v>6.664876699545479E-15</v>
      </c>
      <c r="F219" s="26">
        <f t="shared" si="21"/>
        <v>3.6890690671158417E-15</v>
      </c>
      <c r="G219" s="27">
        <f t="shared" si="22"/>
        <v>-6.5047647254111862E-15</v>
      </c>
      <c r="H219" s="27">
        <f t="shared" si="24"/>
        <v>-6.4579522027498709E-15</v>
      </c>
      <c r="I219" s="27">
        <f t="shared" si="25"/>
        <v>-5.2735593669694936E-16</v>
      </c>
      <c r="J219" s="27">
        <f t="shared" si="23"/>
        <v>4.4118221029502037E-15</v>
      </c>
      <c r="K219" s="27">
        <f t="shared" si="26"/>
        <v>-4.2172130593453641E-14</v>
      </c>
    </row>
    <row r="220" spans="2:11">
      <c r="B220" s="26">
        <f t="shared" si="18"/>
        <v>190</v>
      </c>
      <c r="C220" s="27"/>
      <c r="D220" s="26">
        <f t="shared" si="19"/>
        <v>6.5253044679985247E-57</v>
      </c>
      <c r="E220" s="26">
        <f t="shared" si="20"/>
        <v>5.688136553685495E-15</v>
      </c>
      <c r="F220" s="26">
        <f t="shared" si="21"/>
        <v>3.1484346306306159E-15</v>
      </c>
      <c r="G220" s="27">
        <f t="shared" si="22"/>
        <v>-5.5514890485908964E-15</v>
      </c>
      <c r="H220" s="27">
        <f t="shared" si="24"/>
        <v>-5.5115369184429749E-15</v>
      </c>
      <c r="I220" s="27">
        <f t="shared" si="25"/>
        <v>-4.4408920985006262E-16</v>
      </c>
      <c r="J220" s="27">
        <f t="shared" si="23"/>
        <v>3.8102099980024488E-15</v>
      </c>
      <c r="K220" s="27">
        <f t="shared" si="26"/>
        <v>-3.5991789254222947E-14</v>
      </c>
    </row>
    <row r="221" spans="2:11">
      <c r="B221" s="26">
        <f t="shared" si="18"/>
        <v>191</v>
      </c>
      <c r="C221" s="27"/>
      <c r="D221" s="26">
        <f t="shared" si="19"/>
        <v>3.2626522339992623E-57</v>
      </c>
      <c r="E221" s="26">
        <f t="shared" si="20"/>
        <v>4.8545380375273255E-15</v>
      </c>
      <c r="F221" s="26">
        <f t="shared" si="21"/>
        <v>2.6870303708095024E-15</v>
      </c>
      <c r="G221" s="27">
        <f t="shared" si="22"/>
        <v>-4.7379162748544293E-15</v>
      </c>
      <c r="H221" s="27">
        <f t="shared" si="24"/>
        <v>-4.703819144159203E-15</v>
      </c>
      <c r="I221" s="27">
        <f t="shared" si="25"/>
        <v>-3.8857805861880479E-16</v>
      </c>
      <c r="J221" s="27">
        <f t="shared" si="23"/>
        <v>3.2085978930546936E-15</v>
      </c>
      <c r="K221" s="27">
        <f t="shared" si="26"/>
        <v>-3.0717179224553716E-14</v>
      </c>
    </row>
    <row r="222" spans="2:11">
      <c r="B222" s="26">
        <f t="shared" si="18"/>
        <v>192</v>
      </c>
      <c r="C222" s="27"/>
      <c r="D222" s="26">
        <f t="shared" si="19"/>
        <v>1.6313261169996312E-57</v>
      </c>
      <c r="E222" s="26">
        <f t="shared" si="20"/>
        <v>4.1431036922857039E-15</v>
      </c>
      <c r="F222" s="26">
        <f t="shared" si="21"/>
        <v>2.2932450759527105E-15</v>
      </c>
      <c r="G222" s="27">
        <f t="shared" si="22"/>
        <v>-4.0435728920744752E-15</v>
      </c>
      <c r="H222" s="27">
        <f t="shared" si="24"/>
        <v>-4.0144727084962065E-15</v>
      </c>
      <c r="I222" s="27">
        <f t="shared" si="25"/>
        <v>-3.3306690738754696E-16</v>
      </c>
      <c r="J222" s="27">
        <f t="shared" si="23"/>
        <v>2.8075231564228567E-15</v>
      </c>
      <c r="K222" s="27">
        <f t="shared" si="26"/>
        <v>-2.6215565245971956E-14</v>
      </c>
    </row>
    <row r="223" spans="2:11">
      <c r="B223" s="26">
        <f t="shared" si="18"/>
        <v>193</v>
      </c>
      <c r="C223" s="27"/>
      <c r="D223" s="26">
        <f t="shared" si="19"/>
        <v>8.1566305849981558E-58</v>
      </c>
      <c r="E223" s="26">
        <f t="shared" si="20"/>
        <v>3.5359303135205499E-15</v>
      </c>
      <c r="F223" s="26">
        <f t="shared" si="21"/>
        <v>1.9571691617303971E-15</v>
      </c>
      <c r="G223" s="27">
        <f t="shared" si="22"/>
        <v>-3.4509857888997612E-15</v>
      </c>
      <c r="H223" s="27">
        <f t="shared" si="24"/>
        <v>-3.4261502479899314E-15</v>
      </c>
      <c r="I223" s="27">
        <f t="shared" si="25"/>
        <v>-3.0531133177191805E-16</v>
      </c>
      <c r="J223" s="27">
        <f t="shared" si="23"/>
        <v>2.4064484197910203E-15</v>
      </c>
      <c r="K223" s="27">
        <f t="shared" si="26"/>
        <v>-2.237366446123593E-14</v>
      </c>
    </row>
    <row r="224" spans="2:11">
      <c r="B224" s="26">
        <f t="shared" ref="B224:B287" si="27">B223+1</f>
        <v>194</v>
      </c>
      <c r="C224" s="27"/>
      <c r="D224" s="26">
        <f t="shared" ref="D224:D287" si="28">$C$7*D223+C224</f>
        <v>4.0783152924990779E-58</v>
      </c>
      <c r="E224" s="26">
        <f t="shared" ref="E224:E287" si="29">($C$17*F223+$C$18*E223+$C$19*D223)/$C$20</f>
        <v>3.0177384180254199E-15</v>
      </c>
      <c r="F224" s="26">
        <f t="shared" ref="F224:F287" si="30">($G$14/$G$17)*E224+($G$15-$G$14*$G$18/$G$17)*D224</f>
        <v>1.6703452970621166E-15</v>
      </c>
      <c r="G224" s="27">
        <f t="shared" ref="G224:G287" si="31">$G$23*F224+$G$24*E224+$G$25*D224</f>
        <v>-2.9452425449113834E-15</v>
      </c>
      <c r="H224" s="27">
        <f t="shared" si="24"/>
        <v>-2.9240466617093212E-15</v>
      </c>
      <c r="I224" s="27">
        <f t="shared" si="25"/>
        <v>-2.3592239273284576E-16</v>
      </c>
      <c r="J224" s="27">
        <f t="shared" ref="J224:J287" si="32">((1-$C$3)*($E$7*D224+$E$7)*($E$6*E224+$E$6)^$C$3*($E$4*G224+$E$4)^(-$C$3)-$E$10)/$E$10</f>
        <v>2.0053736831591834E-15</v>
      </c>
      <c r="K224" s="27">
        <f t="shared" si="26"/>
        <v>-1.9094795657739521E-14</v>
      </c>
    </row>
    <row r="225" spans="2:11">
      <c r="B225" s="26">
        <f t="shared" si="27"/>
        <v>195</v>
      </c>
      <c r="C225" s="27"/>
      <c r="D225" s="26">
        <f t="shared" si="28"/>
        <v>2.039157646249539E-58</v>
      </c>
      <c r="E225" s="26">
        <f t="shared" si="29"/>
        <v>2.5754877365101208E-15</v>
      </c>
      <c r="F225" s="26">
        <f t="shared" si="30"/>
        <v>1.4255555758658863E-15</v>
      </c>
      <c r="G225" s="27">
        <f t="shared" si="31"/>
        <v>-2.513616160419386E-15</v>
      </c>
      <c r="H225" s="27">
        <f t="shared" ref="H225:H288" si="33">($E$5*F225+$E$6*E226-(1-$C$6)*$E$6*E225)/$E$8</f>
        <v>-2.4955265417415899E-15</v>
      </c>
      <c r="I225" s="27">
        <f t="shared" ref="I225:I288" si="34">$C$3*($E$7*D225+$E$7)*($E$6*E225+$E$6)^($C$3-1)*($E$4*G225+$E$4)^(1-$C$3)-$C$6-$E$11</f>
        <v>-1.9428902930940239E-16</v>
      </c>
      <c r="J225" s="27">
        <f t="shared" si="32"/>
        <v>1.804836314843265E-15</v>
      </c>
      <c r="K225" s="27">
        <f t="shared" ref="K225:K288" si="35">($E$6*E226-(1-$C$6)*$E$6*E225)/$E$9</f>
        <v>-1.6296446290349268E-14</v>
      </c>
    </row>
    <row r="226" spans="2:11">
      <c r="B226" s="26">
        <f t="shared" si="27"/>
        <v>196</v>
      </c>
      <c r="C226" s="27"/>
      <c r="D226" s="26">
        <f t="shared" si="28"/>
        <v>1.0195788231247695E-58</v>
      </c>
      <c r="E226" s="26">
        <f t="shared" si="29"/>
        <v>2.198049055972933E-15</v>
      </c>
      <c r="F226" s="26">
        <f t="shared" si="30"/>
        <v>1.2166398788661631E-15</v>
      </c>
      <c r="G226" s="27">
        <f t="shared" si="31"/>
        <v>-2.1452447822464826E-15</v>
      </c>
      <c r="H226" s="27">
        <f t="shared" si="33"/>
        <v>-2.1298062038778182E-15</v>
      </c>
      <c r="I226" s="27">
        <f t="shared" si="34"/>
        <v>-1.8041124150158794E-16</v>
      </c>
      <c r="J226" s="27">
        <f t="shared" si="32"/>
        <v>1.6042989465273468E-15</v>
      </c>
      <c r="K226" s="27">
        <f t="shared" si="35"/>
        <v>-1.3908196057945023E-14</v>
      </c>
    </row>
    <row r="227" spans="2:11">
      <c r="B227" s="26">
        <f t="shared" si="27"/>
        <v>197</v>
      </c>
      <c r="C227" s="27"/>
      <c r="D227" s="26">
        <f t="shared" si="28"/>
        <v>5.0978941156238474E-59</v>
      </c>
      <c r="E227" s="26">
        <f t="shared" si="29"/>
        <v>1.8759241536945736E-15</v>
      </c>
      <c r="F227" s="26">
        <f t="shared" si="30"/>
        <v>1.0383408545460509E-15</v>
      </c>
      <c r="G227" s="27">
        <f t="shared" si="31"/>
        <v>-1.8308583658166484E-15</v>
      </c>
      <c r="H227" s="27">
        <f t="shared" si="33"/>
        <v>-1.8176823168191144E-15</v>
      </c>
      <c r="I227" s="27">
        <f t="shared" si="34"/>
        <v>-1.5265566588595902E-16</v>
      </c>
      <c r="J227" s="27">
        <f t="shared" si="32"/>
        <v>1.2032242098955101E-15</v>
      </c>
      <c r="K227" s="27">
        <f t="shared" si="35"/>
        <v>-1.1869944780586368E-14</v>
      </c>
    </row>
    <row r="228" spans="2:11">
      <c r="B228" s="26">
        <f t="shared" si="27"/>
        <v>198</v>
      </c>
      <c r="C228" s="27"/>
      <c r="D228" s="26">
        <f t="shared" si="28"/>
        <v>2.5489470578119237E-59</v>
      </c>
      <c r="E228" s="26">
        <f t="shared" si="29"/>
        <v>1.6010067750089545E-15</v>
      </c>
      <c r="F228" s="26">
        <f t="shared" si="30"/>
        <v>8.861716181983097E-16</v>
      </c>
      <c r="G228" s="27">
        <f t="shared" si="31"/>
        <v>-1.5625453950157525E-15</v>
      </c>
      <c r="H228" s="27">
        <f t="shared" si="33"/>
        <v>-1.5513003008730278E-15</v>
      </c>
      <c r="I228" s="27">
        <f t="shared" si="34"/>
        <v>-1.2490009027033011E-16</v>
      </c>
      <c r="J228" s="27">
        <f t="shared" si="32"/>
        <v>1.2032242098955101E-15</v>
      </c>
      <c r="K228" s="27">
        <f t="shared" si="35"/>
        <v>-1.0130399981936069E-14</v>
      </c>
    </row>
    <row r="229" spans="2:11">
      <c r="B229" s="26">
        <f t="shared" si="27"/>
        <v>199</v>
      </c>
      <c r="C229" s="27"/>
      <c r="D229" s="26">
        <f t="shared" si="28"/>
        <v>1.2744735289059618E-59</v>
      </c>
      <c r="E229" s="26">
        <f t="shared" si="29"/>
        <v>1.3663786398700539E-15</v>
      </c>
      <c r="F229" s="26">
        <f t="shared" si="30"/>
        <v>7.5630283972938133E-16</v>
      </c>
      <c r="G229" s="27">
        <f t="shared" si="31"/>
        <v>-1.3335537893428953E-15</v>
      </c>
      <c r="H229" s="27">
        <f t="shared" si="33"/>
        <v>-1.3239566679066911E-15</v>
      </c>
      <c r="I229" s="27">
        <f t="shared" si="34"/>
        <v>-1.1102230246251565E-16</v>
      </c>
      <c r="J229" s="27">
        <f t="shared" si="32"/>
        <v>8.0214947326367339E-16</v>
      </c>
      <c r="K229" s="27">
        <f t="shared" si="35"/>
        <v>-8.6457861170387703E-15</v>
      </c>
    </row>
    <row r="230" spans="2:11">
      <c r="B230" s="26">
        <f t="shared" si="27"/>
        <v>200</v>
      </c>
      <c r="C230" s="27"/>
      <c r="D230" s="26">
        <f t="shared" si="28"/>
        <v>6.3723676445298092E-60</v>
      </c>
      <c r="E230" s="26">
        <f t="shared" si="29"/>
        <v>1.1661353447318771E-15</v>
      </c>
      <c r="F230" s="26">
        <f t="shared" si="30"/>
        <v>6.4546637878750479E-16</v>
      </c>
      <c r="G230" s="27">
        <f t="shared" si="31"/>
        <v>-1.1381209881923892E-15</v>
      </c>
      <c r="H230" s="27">
        <f t="shared" si="33"/>
        <v>-1.1299303284529323E-15</v>
      </c>
      <c r="I230" s="27">
        <f t="shared" si="34"/>
        <v>-6.9388939039072284E-17</v>
      </c>
      <c r="J230" s="27">
        <f t="shared" si="32"/>
        <v>6.0161210494775507E-16</v>
      </c>
      <c r="K230" s="27">
        <f t="shared" si="35"/>
        <v>-7.3787429632462194E-15</v>
      </c>
    </row>
    <row r="231" spans="2:11">
      <c r="B231" s="26">
        <f t="shared" si="27"/>
        <v>201</v>
      </c>
      <c r="C231" s="27"/>
      <c r="D231" s="26">
        <f t="shared" si="28"/>
        <v>3.1861838222649046E-60</v>
      </c>
      <c r="E231" s="26">
        <f t="shared" si="29"/>
        <v>9.9523777857231518E-16</v>
      </c>
      <c r="F231" s="26">
        <f t="shared" si="30"/>
        <v>5.5087304219845463E-16</v>
      </c>
      <c r="G231" s="27">
        <f t="shared" si="31"/>
        <v>-9.7132893634705567E-16</v>
      </c>
      <c r="H231" s="27">
        <f t="shared" si="33"/>
        <v>-9.6433862082238854E-16</v>
      </c>
      <c r="I231" s="27">
        <f t="shared" si="34"/>
        <v>-6.9388939039072284E-17</v>
      </c>
      <c r="J231" s="27">
        <f t="shared" si="32"/>
        <v>6.0161210494775507E-16</v>
      </c>
      <c r="K231" s="27">
        <f t="shared" si="35"/>
        <v>-6.2973854523599298E-15</v>
      </c>
    </row>
    <row r="232" spans="2:11">
      <c r="B232" s="26">
        <f t="shared" si="27"/>
        <v>202</v>
      </c>
      <c r="C232" s="27"/>
      <c r="D232" s="26">
        <f t="shared" si="28"/>
        <v>1.5930919111324523E-60</v>
      </c>
      <c r="E232" s="26">
        <f t="shared" si="29"/>
        <v>8.4938531395367022E-16</v>
      </c>
      <c r="F232" s="26">
        <f t="shared" si="30"/>
        <v>4.701423940794962E-16</v>
      </c>
      <c r="G232" s="27">
        <f t="shared" si="31"/>
        <v>-8.2898032140113377E-16</v>
      </c>
      <c r="H232" s="27">
        <f t="shared" si="33"/>
        <v>-8.2301443920253955E-16</v>
      </c>
      <c r="I232" s="27">
        <f t="shared" si="34"/>
        <v>-6.9388939039072284E-17</v>
      </c>
      <c r="J232" s="27">
        <f t="shared" si="32"/>
        <v>6.0161210494775507E-16</v>
      </c>
      <c r="K232" s="27">
        <f t="shared" si="35"/>
        <v>-5.3745012847212393E-15</v>
      </c>
    </row>
    <row r="233" spans="2:11">
      <c r="B233" s="26">
        <f t="shared" si="27"/>
        <v>203</v>
      </c>
      <c r="C233" s="27"/>
      <c r="D233" s="26">
        <f t="shared" si="28"/>
        <v>7.9654595556622616E-61</v>
      </c>
      <c r="E233" s="26">
        <f t="shared" si="29"/>
        <v>7.2490758198017194E-16</v>
      </c>
      <c r="F233" s="26">
        <f t="shared" si="30"/>
        <v>4.0124285230710523E-16</v>
      </c>
      <c r="G233" s="27">
        <f t="shared" si="31"/>
        <v>-7.0749294863464038E-16</v>
      </c>
      <c r="H233" s="27">
        <f t="shared" si="33"/>
        <v>-7.0240136867921165E-16</v>
      </c>
      <c r="I233" s="27">
        <f t="shared" si="34"/>
        <v>-5.5511151231257827E-17</v>
      </c>
      <c r="J233" s="27">
        <f t="shared" si="32"/>
        <v>6.0161210494775507E-16</v>
      </c>
      <c r="K233" s="27">
        <f t="shared" si="35"/>
        <v>-4.5868661332530496E-15</v>
      </c>
    </row>
    <row r="234" spans="2:11">
      <c r="B234" s="26">
        <f t="shared" si="27"/>
        <v>204</v>
      </c>
      <c r="C234" s="27"/>
      <c r="D234" s="26">
        <f t="shared" si="28"/>
        <v>3.9827297778311308E-61</v>
      </c>
      <c r="E234" s="26">
        <f t="shared" si="29"/>
        <v>6.1867210767550742E-16</v>
      </c>
      <c r="F234" s="26">
        <f t="shared" si="30"/>
        <v>3.4244056386950449E-16</v>
      </c>
      <c r="G234" s="27">
        <f t="shared" si="31"/>
        <v>-6.0380959528896854E-16</v>
      </c>
      <c r="H234" s="27">
        <f t="shared" si="33"/>
        <v>-5.9946418825953867E-16</v>
      </c>
      <c r="I234" s="27">
        <f t="shared" si="34"/>
        <v>-5.5511151231257827E-17</v>
      </c>
      <c r="J234" s="27">
        <f t="shared" si="32"/>
        <v>6.0161210494775507E-16</v>
      </c>
      <c r="K234" s="27">
        <f t="shared" si="35"/>
        <v>-3.9146592046028406E-15</v>
      </c>
    </row>
    <row r="235" spans="2:11">
      <c r="B235" s="26">
        <f t="shared" si="27"/>
        <v>205</v>
      </c>
      <c r="C235" s="27"/>
      <c r="D235" s="26">
        <f t="shared" si="28"/>
        <v>1.9913648889155654E-61</v>
      </c>
      <c r="E235" s="26">
        <f t="shared" si="29"/>
        <v>5.2800548142994036E-16</v>
      </c>
      <c r="F235" s="26">
        <f t="shared" si="30"/>
        <v>2.9225577255519784E-16</v>
      </c>
      <c r="G235" s="27">
        <f t="shared" si="31"/>
        <v>-5.1532107573174635E-16</v>
      </c>
      <c r="H235" s="27">
        <f t="shared" si="33"/>
        <v>-5.1161248970997765E-16</v>
      </c>
      <c r="I235" s="27">
        <f t="shared" si="34"/>
        <v>-5.5511151231257827E-17</v>
      </c>
      <c r="J235" s="27">
        <f t="shared" si="32"/>
        <v>4.0107473663183669E-16</v>
      </c>
      <c r="K235" s="27">
        <f t="shared" si="35"/>
        <v>-3.3409644500162037E-15</v>
      </c>
    </row>
    <row r="236" spans="2:11">
      <c r="B236" s="26">
        <f t="shared" si="27"/>
        <v>206</v>
      </c>
      <c r="C236" s="27"/>
      <c r="D236" s="26">
        <f t="shared" si="28"/>
        <v>9.9568244445778269E-62</v>
      </c>
      <c r="E236" s="26">
        <f t="shared" si="29"/>
        <v>4.5062608280101739E-16</v>
      </c>
      <c r="F236" s="26">
        <f t="shared" si="30"/>
        <v>2.4942558097289101E-16</v>
      </c>
      <c r="G236" s="27">
        <f t="shared" si="31"/>
        <v>-4.3980058145024303E-16</v>
      </c>
      <c r="H236" s="27">
        <f t="shared" si="33"/>
        <v>-4.366354900818853E-16</v>
      </c>
      <c r="I236" s="27">
        <f t="shared" si="34"/>
        <v>-5.5511151231257827E-17</v>
      </c>
      <c r="J236" s="27">
        <f t="shared" si="32"/>
        <v>4.0107473663183669E-16</v>
      </c>
      <c r="K236" s="27">
        <f t="shared" si="35"/>
        <v>-2.8513448739414747E-15</v>
      </c>
    </row>
    <row r="237" spans="2:11">
      <c r="B237" s="26">
        <f t="shared" si="27"/>
        <v>207</v>
      </c>
      <c r="C237" s="27"/>
      <c r="D237" s="26">
        <f t="shared" si="28"/>
        <v>4.9784122222889135E-62</v>
      </c>
      <c r="E237" s="26">
        <f t="shared" si="29"/>
        <v>3.8458666366616752E-16</v>
      </c>
      <c r="F237" s="26">
        <f t="shared" si="30"/>
        <v>2.1287216981116807E-16</v>
      </c>
      <c r="G237" s="27">
        <f t="shared" si="31"/>
        <v>-3.7534764354303298E-16</v>
      </c>
      <c r="H237" s="27">
        <f t="shared" si="33"/>
        <v>-3.7264639748557184E-16</v>
      </c>
      <c r="I237" s="27">
        <f t="shared" si="34"/>
        <v>0</v>
      </c>
      <c r="J237" s="27">
        <f t="shared" si="32"/>
        <v>4.0107473663183669E-16</v>
      </c>
      <c r="K237" s="27">
        <f t="shared" si="35"/>
        <v>-2.4334792278657333E-15</v>
      </c>
    </row>
    <row r="238" spans="2:11">
      <c r="B238" s="26">
        <f t="shared" si="27"/>
        <v>208</v>
      </c>
      <c r="C238" s="27"/>
      <c r="D238" s="26">
        <f t="shared" si="28"/>
        <v>2.4892061111444567E-62</v>
      </c>
      <c r="E238" s="26">
        <f t="shared" si="29"/>
        <v>3.2822534583552948E-16</v>
      </c>
      <c r="F238" s="26">
        <f t="shared" si="30"/>
        <v>1.8167567457741968E-16</v>
      </c>
      <c r="G238" s="27">
        <f t="shared" si="31"/>
        <v>-3.2034030752923621E-16</v>
      </c>
      <c r="H238" s="27">
        <f t="shared" si="33"/>
        <v>-3.1803493008076892E-16</v>
      </c>
      <c r="I238" s="27">
        <f t="shared" si="34"/>
        <v>0</v>
      </c>
      <c r="J238" s="27">
        <f t="shared" si="32"/>
        <v>4.0107473663183669E-16</v>
      </c>
      <c r="K238" s="27">
        <f t="shared" si="35"/>
        <v>-2.0768519468036656E-15</v>
      </c>
    </row>
    <row r="239" spans="2:11">
      <c r="B239" s="26">
        <f t="shared" si="27"/>
        <v>209</v>
      </c>
      <c r="C239" s="27"/>
      <c r="D239" s="26">
        <f t="shared" si="28"/>
        <v>1.2446030555722284E-62</v>
      </c>
      <c r="E239" s="26">
        <f t="shared" si="29"/>
        <v>2.801237999827455E-16</v>
      </c>
      <c r="F239" s="26">
        <f t="shared" si="30"/>
        <v>1.5505103726071417E-16</v>
      </c>
      <c r="G239" s="27">
        <f t="shared" si="31"/>
        <v>-2.7339431695715627E-16</v>
      </c>
      <c r="H239" s="27">
        <f t="shared" si="33"/>
        <v>-2.7142679342659138E-16</v>
      </c>
      <c r="I239" s="27">
        <f t="shared" si="34"/>
        <v>0</v>
      </c>
      <c r="J239" s="27">
        <f t="shared" si="32"/>
        <v>4.0107473663183669E-16</v>
      </c>
      <c r="K239" s="27">
        <f t="shared" si="35"/>
        <v>-1.7724885257085791E-15</v>
      </c>
    </row>
    <row r="240" spans="2:11">
      <c r="B240" s="26">
        <f t="shared" si="27"/>
        <v>210</v>
      </c>
      <c r="C240" s="27"/>
      <c r="D240" s="26">
        <f t="shared" si="28"/>
        <v>6.2230152778611418E-63</v>
      </c>
      <c r="E240" s="26">
        <f t="shared" si="29"/>
        <v>2.3907155346891897E-16</v>
      </c>
      <c r="F240" s="26">
        <f t="shared" si="30"/>
        <v>1.3232825039203891E-16</v>
      </c>
      <c r="G240" s="27">
        <f t="shared" si="31"/>
        <v>-2.3332827867017122E-16</v>
      </c>
      <c r="H240" s="27">
        <f t="shared" si="33"/>
        <v>-2.3164909644085828E-16</v>
      </c>
      <c r="I240" s="27">
        <f t="shared" si="34"/>
        <v>0</v>
      </c>
      <c r="J240" s="27">
        <f t="shared" si="32"/>
        <v>4.0107473663183669E-16</v>
      </c>
      <c r="K240" s="27">
        <f t="shared" si="35"/>
        <v>-1.5127296765683098E-15</v>
      </c>
    </row>
    <row r="241" spans="2:11">
      <c r="B241" s="26">
        <f t="shared" si="27"/>
        <v>211</v>
      </c>
      <c r="C241" s="27"/>
      <c r="D241" s="26">
        <f t="shared" si="28"/>
        <v>3.1115076389305709E-63</v>
      </c>
      <c r="E241" s="26">
        <f t="shared" si="29"/>
        <v>2.0403552886817437E-16</v>
      </c>
      <c r="F241" s="26">
        <f t="shared" si="30"/>
        <v>1.1293549634482137E-16</v>
      </c>
      <c r="G241" s="27">
        <f t="shared" si="31"/>
        <v>-1.9913393311579609E-16</v>
      </c>
      <c r="H241" s="27">
        <f t="shared" si="33"/>
        <v>-1.9770083566336966E-16</v>
      </c>
      <c r="I241" s="27">
        <f t="shared" si="34"/>
        <v>0</v>
      </c>
      <c r="J241" s="27">
        <f t="shared" si="32"/>
        <v>2.0053736831591835E-16</v>
      </c>
      <c r="K241" s="27">
        <f t="shared" si="35"/>
        <v>-1.291038582862282E-15</v>
      </c>
    </row>
    <row r="242" spans="2:11">
      <c r="B242" s="26">
        <f t="shared" si="27"/>
        <v>212</v>
      </c>
      <c r="C242" s="27"/>
      <c r="D242" s="26">
        <f t="shared" si="28"/>
        <v>1.5557538194652855E-63</v>
      </c>
      <c r="E242" s="26">
        <f t="shared" si="29"/>
        <v>1.7413404663356522E-16</v>
      </c>
      <c r="F242" s="26">
        <f t="shared" si="30"/>
        <v>9.6384757577195963E-17</v>
      </c>
      <c r="G242" s="27">
        <f t="shared" si="31"/>
        <v>-1.6995078155194794E-16</v>
      </c>
      <c r="H242" s="27">
        <f t="shared" si="33"/>
        <v>-1.6872770506132107E-16</v>
      </c>
      <c r="I242" s="27">
        <f t="shared" si="34"/>
        <v>0</v>
      </c>
      <c r="J242" s="27">
        <f t="shared" si="32"/>
        <v>2.0053736831591835E-16</v>
      </c>
      <c r="K242" s="27">
        <f t="shared" si="35"/>
        <v>-1.1018364009491833E-15</v>
      </c>
    </row>
    <row r="243" spans="2:11">
      <c r="B243" s="26">
        <f t="shared" si="27"/>
        <v>213</v>
      </c>
      <c r="C243" s="27"/>
      <c r="D243" s="26">
        <f t="shared" si="28"/>
        <v>7.7787690973264273E-64</v>
      </c>
      <c r="E243" s="26">
        <f t="shared" si="29"/>
        <v>1.4861463768191023E-16</v>
      </c>
      <c r="F243" s="26">
        <f t="shared" si="30"/>
        <v>8.225953569859021E-17</v>
      </c>
      <c r="G243" s="27">
        <f t="shared" si="31"/>
        <v>-1.450444316455216E-16</v>
      </c>
      <c r="H243" s="27">
        <f t="shared" si="33"/>
        <v>-1.4400059746704929E-16</v>
      </c>
      <c r="I243" s="27">
        <f t="shared" si="34"/>
        <v>0</v>
      </c>
      <c r="J243" s="27">
        <f t="shared" si="32"/>
        <v>2.0053736831591835E-16</v>
      </c>
      <c r="K243" s="27">
        <f t="shared" si="35"/>
        <v>-9.4036186878711849E-16</v>
      </c>
    </row>
    <row r="244" spans="2:11">
      <c r="B244" s="26">
        <f t="shared" si="27"/>
        <v>214</v>
      </c>
      <c r="C244" s="27"/>
      <c r="D244" s="26">
        <f t="shared" si="28"/>
        <v>3.8893845486632136E-64</v>
      </c>
      <c r="E244" s="26">
        <f t="shared" si="29"/>
        <v>1.2683510755252963E-16</v>
      </c>
      <c r="F244" s="26">
        <f t="shared" si="30"/>
        <v>7.0204370311645418E-17</v>
      </c>
      <c r="G244" s="27">
        <f t="shared" si="31"/>
        <v>-1.2378811653150209E-16</v>
      </c>
      <c r="H244" s="27">
        <f t="shared" si="33"/>
        <v>-1.2289725663803115E-16</v>
      </c>
      <c r="I244" s="27">
        <f t="shared" si="34"/>
        <v>0</v>
      </c>
      <c r="J244" s="27">
        <f t="shared" si="32"/>
        <v>2.0053736831591835E-16</v>
      </c>
      <c r="K244" s="27">
        <f t="shared" si="35"/>
        <v>-8.0255148904777066E-16</v>
      </c>
    </row>
    <row r="245" spans="2:11">
      <c r="B245" s="26">
        <f t="shared" si="27"/>
        <v>215</v>
      </c>
      <c r="C245" s="27"/>
      <c r="D245" s="26">
        <f t="shared" si="28"/>
        <v>1.9446922743316068E-64</v>
      </c>
      <c r="E245" s="26">
        <f t="shared" si="29"/>
        <v>1.0824737562052361E-16</v>
      </c>
      <c r="F245" s="26">
        <f t="shared" si="30"/>
        <v>5.9915893871731525E-17</v>
      </c>
      <c r="G245" s="27">
        <f t="shared" si="31"/>
        <v>-1.0564692226080277E-16</v>
      </c>
      <c r="H245" s="27">
        <f t="shared" si="33"/>
        <v>-1.0488661821427614E-16</v>
      </c>
      <c r="I245" s="27">
        <f t="shared" si="34"/>
        <v>0</v>
      </c>
      <c r="J245" s="27">
        <f t="shared" si="32"/>
        <v>2.0053736831591835E-16</v>
      </c>
      <c r="K245" s="27">
        <f t="shared" si="35"/>
        <v>-6.8493727143949518E-16</v>
      </c>
    </row>
    <row r="246" spans="2:11">
      <c r="B246" s="26">
        <f t="shared" si="27"/>
        <v>216</v>
      </c>
      <c r="C246" s="27"/>
      <c r="D246" s="26">
        <f t="shared" si="28"/>
        <v>9.7234613716580341E-65</v>
      </c>
      <c r="E246" s="26">
        <f t="shared" si="29"/>
        <v>9.2383682679323219E-17</v>
      </c>
      <c r="F246" s="26">
        <f t="shared" si="30"/>
        <v>5.1135197460108887E-17</v>
      </c>
      <c r="G246" s="27">
        <f t="shared" si="31"/>
        <v>-9.016432672145666E-17</v>
      </c>
      <c r="H246" s="27">
        <f t="shared" si="33"/>
        <v>-8.9515445514208398E-17</v>
      </c>
      <c r="I246" s="27">
        <f t="shared" si="34"/>
        <v>0</v>
      </c>
      <c r="J246" s="27">
        <f t="shared" si="32"/>
        <v>2.0053736831591835E-16</v>
      </c>
      <c r="K246" s="27">
        <f t="shared" si="35"/>
        <v>-5.8455946093080684E-16</v>
      </c>
    </row>
    <row r="247" spans="2:11">
      <c r="B247" s="26">
        <f t="shared" si="27"/>
        <v>217</v>
      </c>
      <c r="C247" s="27"/>
      <c r="D247" s="26">
        <f t="shared" si="28"/>
        <v>4.8617306858290171E-65</v>
      </c>
      <c r="E247" s="26">
        <f t="shared" si="29"/>
        <v>7.884481980712061E-17</v>
      </c>
      <c r="F247" s="26">
        <f t="shared" si="30"/>
        <v>4.3641315355857517E-17</v>
      </c>
      <c r="G247" s="27">
        <f t="shared" si="31"/>
        <v>-7.6950711285886952E-17</v>
      </c>
      <c r="H247" s="27">
        <f t="shared" si="33"/>
        <v>-7.6396923859602133E-17</v>
      </c>
      <c r="I247" s="27">
        <f t="shared" si="34"/>
        <v>0</v>
      </c>
      <c r="J247" s="27">
        <f t="shared" si="32"/>
        <v>0</v>
      </c>
      <c r="K247" s="27">
        <f t="shared" si="35"/>
        <v>-4.9889205568498699E-16</v>
      </c>
    </row>
    <row r="248" spans="2:11">
      <c r="B248" s="26">
        <f t="shared" si="27"/>
        <v>218</v>
      </c>
      <c r="C248" s="27"/>
      <c r="D248" s="26">
        <f t="shared" si="28"/>
        <v>2.4308653429145085E-65</v>
      </c>
      <c r="E248" s="26">
        <f t="shared" si="29"/>
        <v>6.7290082297278453E-17</v>
      </c>
      <c r="F248" s="26">
        <f t="shared" si="30"/>
        <v>3.7245664446200212E-17</v>
      </c>
      <c r="G248" s="27">
        <f t="shared" si="31"/>
        <v>-6.5673556080520239E-17</v>
      </c>
      <c r="H248" s="27">
        <f t="shared" si="33"/>
        <v>-6.5200926406420232E-17</v>
      </c>
      <c r="I248" s="27">
        <f t="shared" si="34"/>
        <v>0</v>
      </c>
      <c r="J248" s="27">
        <f t="shared" si="32"/>
        <v>0</v>
      </c>
      <c r="K248" s="27">
        <f t="shared" si="35"/>
        <v>-4.2577924036893237E-16</v>
      </c>
    </row>
    <row r="249" spans="2:11">
      <c r="B249" s="26">
        <f t="shared" si="27"/>
        <v>219</v>
      </c>
      <c r="C249" s="27"/>
      <c r="D249" s="26">
        <f t="shared" si="28"/>
        <v>1.2154326714572543E-65</v>
      </c>
      <c r="E249" s="26">
        <f t="shared" si="29"/>
        <v>5.7428695843954228E-17</v>
      </c>
      <c r="F249" s="26">
        <f t="shared" si="30"/>
        <v>3.178729854329993E-17</v>
      </c>
      <c r="G249" s="27">
        <f t="shared" si="31"/>
        <v>-5.6049072142264387E-17</v>
      </c>
      <c r="H249" s="27">
        <f t="shared" si="33"/>
        <v>-5.5645706521743894E-17</v>
      </c>
      <c r="I249" s="27">
        <f t="shared" si="34"/>
        <v>0</v>
      </c>
      <c r="J249" s="27">
        <f t="shared" si="32"/>
        <v>0</v>
      </c>
      <c r="K249" s="27">
        <f t="shared" si="35"/>
        <v>-3.6338113518411101E-16</v>
      </c>
    </row>
    <row r="250" spans="2:11">
      <c r="B250" s="26">
        <f t="shared" si="27"/>
        <v>220</v>
      </c>
      <c r="C250" s="27"/>
      <c r="D250" s="26">
        <f t="shared" si="28"/>
        <v>6.0771633572862713E-66</v>
      </c>
      <c r="E250" s="26">
        <f t="shared" si="29"/>
        <v>4.9012499223392915E-17</v>
      </c>
      <c r="F250" s="26">
        <f t="shared" si="30"/>
        <v>2.712885818268606E-17</v>
      </c>
      <c r="G250" s="27">
        <f t="shared" si="31"/>
        <v>-4.7835059885550686E-17</v>
      </c>
      <c r="H250" s="27">
        <f t="shared" si="33"/>
        <v>-4.7490807645934669E-17</v>
      </c>
      <c r="I250" s="27">
        <f t="shared" si="34"/>
        <v>0</v>
      </c>
      <c r="J250" s="27">
        <f t="shared" si="32"/>
        <v>0</v>
      </c>
      <c r="K250" s="27">
        <f t="shared" si="35"/>
        <v>-3.1012749539709111E-16</v>
      </c>
    </row>
    <row r="251" spans="2:11">
      <c r="B251" s="26">
        <f t="shared" si="27"/>
        <v>221</v>
      </c>
      <c r="C251" s="27"/>
      <c r="D251" s="26">
        <f t="shared" si="28"/>
        <v>3.0385816786431357E-66</v>
      </c>
      <c r="E251" s="26">
        <f t="shared" si="29"/>
        <v>4.1829699330983224E-17</v>
      </c>
      <c r="F251" s="26">
        <f t="shared" si="30"/>
        <v>2.3153113980219621E-17</v>
      </c>
      <c r="G251" s="27">
        <f t="shared" si="31"/>
        <v>-4.0824814163672581E-17</v>
      </c>
      <c r="H251" s="27">
        <f t="shared" si="33"/>
        <v>-4.0531012217121726E-17</v>
      </c>
      <c r="I251" s="27">
        <f t="shared" si="34"/>
        <v>0</v>
      </c>
      <c r="J251" s="27">
        <f t="shared" si="32"/>
        <v>0</v>
      </c>
      <c r="K251" s="27">
        <f t="shared" si="35"/>
        <v>-2.6467819622100825E-16</v>
      </c>
    </row>
    <row r="252" spans="2:11">
      <c r="B252" s="26">
        <f t="shared" si="27"/>
        <v>222</v>
      </c>
      <c r="C252" s="27"/>
      <c r="D252" s="26">
        <f t="shared" si="28"/>
        <v>1.5192908393215678E-66</v>
      </c>
      <c r="E252" s="26">
        <f t="shared" si="29"/>
        <v>3.5699541419943389E-17</v>
      </c>
      <c r="F252" s="26">
        <f t="shared" si="30"/>
        <v>1.9760016561373935E-17</v>
      </c>
      <c r="G252" s="27">
        <f t="shared" si="31"/>
        <v>-3.4841922545639845E-17</v>
      </c>
      <c r="H252" s="27">
        <f t="shared" si="33"/>
        <v>-3.4591177383042344E-17</v>
      </c>
      <c r="I252" s="27">
        <f t="shared" si="34"/>
        <v>0</v>
      </c>
      <c r="J252" s="27">
        <f t="shared" si="32"/>
        <v>0</v>
      </c>
      <c r="K252" s="27">
        <f t="shared" si="35"/>
        <v>-2.2588950865226521E-16</v>
      </c>
    </row>
    <row r="253" spans="2:11">
      <c r="B253" s="26">
        <f t="shared" si="27"/>
        <v>223</v>
      </c>
      <c r="C253" s="27"/>
      <c r="D253" s="26">
        <f t="shared" si="28"/>
        <v>7.5964541966078392E-67</v>
      </c>
      <c r="E253" s="26">
        <f t="shared" si="29"/>
        <v>3.0467760418499211E-17</v>
      </c>
      <c r="F253" s="26">
        <f t="shared" si="30"/>
        <v>1.6864178824470522E-17</v>
      </c>
      <c r="G253" s="27">
        <f t="shared" si="31"/>
        <v>-2.9735825907484283E-17</v>
      </c>
      <c r="H253" s="27">
        <f t="shared" si="33"/>
        <v>-2.9521827541223758E-17</v>
      </c>
      <c r="I253" s="27">
        <f t="shared" si="34"/>
        <v>0</v>
      </c>
      <c r="J253" s="27">
        <f t="shared" si="32"/>
        <v>0</v>
      </c>
      <c r="K253" s="27">
        <f t="shared" si="35"/>
        <v>-1.9278531759584268E-16</v>
      </c>
    </row>
    <row r="254" spans="2:11">
      <c r="B254" s="26">
        <f t="shared" si="27"/>
        <v>224</v>
      </c>
      <c r="C254" s="27"/>
      <c r="D254" s="26">
        <f t="shared" si="28"/>
        <v>3.7982270983039196E-67</v>
      </c>
      <c r="E254" s="26">
        <f t="shared" si="29"/>
        <v>2.6002698858212369E-17</v>
      </c>
      <c r="F254" s="26">
        <f t="shared" si="30"/>
        <v>1.4392727179169191E-17</v>
      </c>
      <c r="G254" s="27">
        <f t="shared" si="31"/>
        <v>-2.5378029620551633E-17</v>
      </c>
      <c r="H254" s="27">
        <f t="shared" si="33"/>
        <v>-2.5195392794031129E-17</v>
      </c>
      <c r="I254" s="27">
        <f t="shared" si="34"/>
        <v>0</v>
      </c>
      <c r="J254" s="27">
        <f t="shared" si="32"/>
        <v>0</v>
      </c>
      <c r="K254" s="27">
        <f t="shared" si="35"/>
        <v>-1.6453255798499074E-16</v>
      </c>
    </row>
    <row r="255" spans="2:11">
      <c r="B255" s="26">
        <f t="shared" si="27"/>
        <v>225</v>
      </c>
      <c r="C255" s="27"/>
      <c r="D255" s="26">
        <f t="shared" si="28"/>
        <v>1.8991135491519598E-67</v>
      </c>
      <c r="E255" s="26">
        <f t="shared" si="29"/>
        <v>2.2191993721348302E-17</v>
      </c>
      <c r="F255" s="26">
        <f t="shared" si="30"/>
        <v>1.2283467686752269E-17</v>
      </c>
      <c r="G255" s="27">
        <f t="shared" si="31"/>
        <v>-2.1658869991550989E-17</v>
      </c>
      <c r="H255" s="27">
        <f t="shared" si="33"/>
        <v>-2.150299865951999E-17</v>
      </c>
      <c r="I255" s="27">
        <f t="shared" si="34"/>
        <v>0</v>
      </c>
      <c r="J255" s="27">
        <f t="shared" si="32"/>
        <v>0</v>
      </c>
      <c r="K255" s="27">
        <f t="shared" si="35"/>
        <v>-1.4042025074666843E-16</v>
      </c>
    </row>
    <row r="256" spans="2:11">
      <c r="B256" s="26">
        <f t="shared" si="27"/>
        <v>226</v>
      </c>
      <c r="C256" s="27"/>
      <c r="D256" s="26">
        <f t="shared" si="28"/>
        <v>9.4955677457597989E-68</v>
      </c>
      <c r="E256" s="26">
        <f t="shared" si="29"/>
        <v>1.8939748831987964E-17</v>
      </c>
      <c r="F256" s="26">
        <f t="shared" si="30"/>
        <v>1.04833209532286E-17</v>
      </c>
      <c r="G256" s="27">
        <f t="shared" si="31"/>
        <v>-1.848475458201121E-17</v>
      </c>
      <c r="H256" s="27">
        <f t="shared" si="33"/>
        <v>-1.8351726251350942E-17</v>
      </c>
      <c r="I256" s="27">
        <f t="shared" si="34"/>
        <v>0</v>
      </c>
      <c r="J256" s="27">
        <f t="shared" si="32"/>
        <v>0</v>
      </c>
      <c r="K256" s="27">
        <f t="shared" si="35"/>
        <v>-1.1984161105400171E-16</v>
      </c>
    </row>
    <row r="257" spans="2:11">
      <c r="B257" s="26">
        <f t="shared" si="27"/>
        <v>227</v>
      </c>
      <c r="C257" s="27"/>
      <c r="D257" s="26">
        <f t="shared" si="28"/>
        <v>4.7477838728798995E-68</v>
      </c>
      <c r="E257" s="26">
        <f t="shared" si="29"/>
        <v>1.6164121634268169E-17</v>
      </c>
      <c r="F257" s="26">
        <f t="shared" si="30"/>
        <v>8.9469863894321199E-18</v>
      </c>
      <c r="G257" s="27">
        <f t="shared" si="31"/>
        <v>-1.5775806959941782E-17</v>
      </c>
      <c r="H257" s="27">
        <f t="shared" si="33"/>
        <v>-1.5662273980350998E-17</v>
      </c>
      <c r="I257" s="27">
        <f t="shared" si="34"/>
        <v>0</v>
      </c>
      <c r="J257" s="27">
        <f t="shared" si="32"/>
        <v>0</v>
      </c>
      <c r="K257" s="27">
        <f t="shared" si="35"/>
        <v>-1.022787786209629E-16</v>
      </c>
    </row>
    <row r="258" spans="2:11">
      <c r="B258" s="26">
        <f t="shared" si="27"/>
        <v>228</v>
      </c>
      <c r="C258" s="27"/>
      <c r="D258" s="26">
        <f t="shared" si="28"/>
        <v>2.3738919364399497E-68</v>
      </c>
      <c r="E258" s="26">
        <f t="shared" si="29"/>
        <v>1.3795263629163545E-17</v>
      </c>
      <c r="F258" s="26">
        <f t="shared" si="30"/>
        <v>7.6358022242971274E-18</v>
      </c>
      <c r="G258" s="27">
        <f t="shared" si="31"/>
        <v>-1.3463856614009159E-17</v>
      </c>
      <c r="H258" s="27">
        <f t="shared" si="33"/>
        <v>-1.3366961934576756E-17</v>
      </c>
      <c r="I258" s="27">
        <f t="shared" si="34"/>
        <v>0</v>
      </c>
      <c r="J258" s="27">
        <f t="shared" si="32"/>
        <v>0</v>
      </c>
      <c r="K258" s="27">
        <f t="shared" si="35"/>
        <v>-8.7289785778014781E-17</v>
      </c>
    </row>
    <row r="259" spans="2:11">
      <c r="B259" s="26">
        <f t="shared" si="27"/>
        <v>229</v>
      </c>
      <c r="C259" s="27"/>
      <c r="D259" s="26">
        <f t="shared" si="28"/>
        <v>1.1869459682199749E-68</v>
      </c>
      <c r="E259" s="26">
        <f t="shared" si="29"/>
        <v>1.1773562641019976E-17</v>
      </c>
      <c r="F259" s="26">
        <f t="shared" si="30"/>
        <v>6.5167725836097613E-18</v>
      </c>
      <c r="G259" s="27">
        <f t="shared" si="31"/>
        <v>-1.1490723446534049E-17</v>
      </c>
      <c r="H259" s="27">
        <f t="shared" si="33"/>
        <v>-1.1408028718216747E-17</v>
      </c>
      <c r="I259" s="27">
        <f t="shared" si="34"/>
        <v>0</v>
      </c>
      <c r="J259" s="27">
        <f t="shared" si="32"/>
        <v>0</v>
      </c>
      <c r="K259" s="27">
        <f t="shared" si="35"/>
        <v>-7.4497435381086977E-17</v>
      </c>
    </row>
    <row r="260" spans="2:11">
      <c r="B260" s="26">
        <f t="shared" si="27"/>
        <v>230</v>
      </c>
      <c r="C260" s="27"/>
      <c r="D260" s="26">
        <f t="shared" si="28"/>
        <v>5.9347298410998743E-69</v>
      </c>
      <c r="E260" s="26">
        <f t="shared" si="29"/>
        <v>1.0048142680577835E-17</v>
      </c>
      <c r="F260" s="26">
        <f t="shared" si="30"/>
        <v>5.5617371507283965E-18</v>
      </c>
      <c r="G260" s="27">
        <f t="shared" si="31"/>
        <v>-9.8067536746746842E-18</v>
      </c>
      <c r="H260" s="27">
        <f t="shared" si="33"/>
        <v>-9.7361778893835995E-18</v>
      </c>
      <c r="I260" s="27">
        <f t="shared" si="34"/>
        <v>0</v>
      </c>
      <c r="J260" s="27">
        <f t="shared" si="32"/>
        <v>0</v>
      </c>
      <c r="K260" s="27">
        <f t="shared" si="35"/>
        <v>-6.3579808667110452E-17</v>
      </c>
    </row>
    <row r="261" spans="2:11">
      <c r="B261" s="26">
        <f t="shared" si="27"/>
        <v>231</v>
      </c>
      <c r="C261" s="27"/>
      <c r="D261" s="26">
        <f t="shared" si="28"/>
        <v>2.9673649205499372E-69</v>
      </c>
      <c r="E261" s="26">
        <f t="shared" si="29"/>
        <v>8.5755836536240688E-18</v>
      </c>
      <c r="F261" s="26">
        <f t="shared" si="30"/>
        <v>4.7466625138325914E-18</v>
      </c>
      <c r="G261" s="27">
        <f t="shared" si="31"/>
        <v>-8.3695702958331961E-18</v>
      </c>
      <c r="H261" s="27">
        <f t="shared" si="33"/>
        <v>-8.3093374179846465E-18</v>
      </c>
      <c r="I261" s="27">
        <f t="shared" si="34"/>
        <v>0</v>
      </c>
      <c r="J261" s="27">
        <f t="shared" si="32"/>
        <v>0</v>
      </c>
      <c r="K261" s="27">
        <f t="shared" si="35"/>
        <v>-5.4262164186830899E-17</v>
      </c>
    </row>
    <row r="262" spans="2:11">
      <c r="B262" s="26">
        <f t="shared" si="27"/>
        <v>232</v>
      </c>
      <c r="C262" s="27"/>
      <c r="D262" s="26">
        <f t="shared" si="28"/>
        <v>1.4836824602749686E-69</v>
      </c>
      <c r="E262" s="26">
        <f t="shared" si="29"/>
        <v>7.3188286968149679E-18</v>
      </c>
      <c r="F262" s="26">
        <f t="shared" si="30"/>
        <v>4.0510373664948864E-18</v>
      </c>
      <c r="G262" s="27">
        <f t="shared" si="31"/>
        <v>-7.1430066728189852E-18</v>
      </c>
      <c r="H262" s="27">
        <f t="shared" si="33"/>
        <v>-7.0916009455011218E-18</v>
      </c>
      <c r="I262" s="27">
        <f t="shared" si="34"/>
        <v>0</v>
      </c>
      <c r="J262" s="27">
        <f t="shared" si="32"/>
        <v>0</v>
      </c>
      <c r="K262" s="27">
        <f t="shared" si="35"/>
        <v>-4.6310023952017864E-17</v>
      </c>
    </row>
    <row r="263" spans="2:11">
      <c r="B263" s="26">
        <f t="shared" si="27"/>
        <v>233</v>
      </c>
      <c r="C263" s="27"/>
      <c r="D263" s="26">
        <f t="shared" si="28"/>
        <v>7.4184123013748429E-70</v>
      </c>
      <c r="E263" s="26">
        <f t="shared" si="29"/>
        <v>6.2462516438383108E-18</v>
      </c>
      <c r="F263" s="26">
        <f t="shared" si="30"/>
        <v>3.4573563418325252E-18</v>
      </c>
      <c r="G263" s="27">
        <f t="shared" si="31"/>
        <v>-6.0961964025008806E-18</v>
      </c>
      <c r="H263" s="27">
        <f t="shared" si="33"/>
        <v>-6.0523242035380085E-18</v>
      </c>
      <c r="I263" s="27">
        <f t="shared" si="34"/>
        <v>0</v>
      </c>
      <c r="J263" s="27">
        <f t="shared" si="32"/>
        <v>0</v>
      </c>
      <c r="K263" s="27">
        <f t="shared" si="35"/>
        <v>-3.9523272810356414E-17</v>
      </c>
    </row>
    <row r="264" spans="2:11">
      <c r="B264" s="26">
        <f t="shared" si="27"/>
        <v>234</v>
      </c>
      <c r="C264" s="27"/>
      <c r="D264" s="26">
        <f t="shared" si="28"/>
        <v>3.7092061506874215E-70</v>
      </c>
      <c r="E264" s="26">
        <f t="shared" si="29"/>
        <v>5.3308611547544157E-18</v>
      </c>
      <c r="F264" s="26">
        <f t="shared" si="30"/>
        <v>2.9506794909551886E-18</v>
      </c>
      <c r="G264" s="27">
        <f t="shared" si="31"/>
        <v>-5.2027965645450052E-18</v>
      </c>
      <c r="H264" s="27">
        <f t="shared" si="33"/>
        <v>-5.1653538525697989E-18</v>
      </c>
      <c r="I264" s="27">
        <f t="shared" si="34"/>
        <v>0</v>
      </c>
      <c r="J264" s="27">
        <f t="shared" si="32"/>
        <v>0</v>
      </c>
      <c r="K264" s="27">
        <f t="shared" si="35"/>
        <v>-3.3731122559132067E-17</v>
      </c>
    </row>
    <row r="265" spans="2:11">
      <c r="B265" s="26">
        <f t="shared" si="27"/>
        <v>235</v>
      </c>
      <c r="C265" s="27"/>
      <c r="D265" s="26">
        <f t="shared" si="28"/>
        <v>1.8546030753437107E-70</v>
      </c>
      <c r="E265" s="26">
        <f t="shared" si="29"/>
        <v>4.5496214804766852E-18</v>
      </c>
      <c r="F265" s="26">
        <f t="shared" si="30"/>
        <v>2.5182563200091791E-18</v>
      </c>
      <c r="G265" s="27">
        <f t="shared" si="31"/>
        <v>-4.4403248033374697E-18</v>
      </c>
      <c r="H265" s="27">
        <f t="shared" si="33"/>
        <v>-4.4083693346534445E-18</v>
      </c>
      <c r="I265" s="27">
        <f t="shared" si="34"/>
        <v>0</v>
      </c>
      <c r="J265" s="27">
        <f t="shared" si="32"/>
        <v>0</v>
      </c>
      <c r="K265" s="27">
        <f t="shared" si="35"/>
        <v>-2.8787814069918122E-17</v>
      </c>
    </row>
    <row r="266" spans="2:11">
      <c r="B266" s="26">
        <f t="shared" si="27"/>
        <v>236</v>
      </c>
      <c r="C266" s="27"/>
      <c r="D266" s="26">
        <f t="shared" si="28"/>
        <v>9.2730153767185537E-71</v>
      </c>
      <c r="E266" s="26">
        <f t="shared" si="29"/>
        <v>3.8828727694687884E-18</v>
      </c>
      <c r="F266" s="26">
        <f t="shared" si="30"/>
        <v>2.149204924731854E-18</v>
      </c>
      <c r="G266" s="27">
        <f t="shared" si="31"/>
        <v>-3.7895935607965065E-18</v>
      </c>
      <c r="H266" s="27">
        <f t="shared" si="33"/>
        <v>-3.7623211778694212E-18</v>
      </c>
      <c r="I266" s="27">
        <f t="shared" si="34"/>
        <v>0</v>
      </c>
      <c r="J266" s="27">
        <f t="shared" si="32"/>
        <v>0</v>
      </c>
      <c r="K266" s="27">
        <f t="shared" si="35"/>
        <v>-2.4568949268479291E-17</v>
      </c>
    </row>
    <row r="267" spans="2:11">
      <c r="B267" s="26">
        <f t="shared" si="27"/>
        <v>237</v>
      </c>
      <c r="C267" s="27"/>
      <c r="D267" s="26">
        <f t="shared" si="28"/>
        <v>4.6365076883592768E-71</v>
      </c>
      <c r="E267" s="26">
        <f t="shared" si="29"/>
        <v>3.3138363287098264E-18</v>
      </c>
      <c r="F267" s="26">
        <f t="shared" si="30"/>
        <v>1.8342381479558122E-18</v>
      </c>
      <c r="G267" s="27">
        <f t="shared" si="31"/>
        <v>-3.2342272225752971E-18</v>
      </c>
      <c r="H267" s="27">
        <f t="shared" si="33"/>
        <v>-3.2109516174550666E-18</v>
      </c>
      <c r="I267" s="27">
        <f t="shared" si="34"/>
        <v>0</v>
      </c>
      <c r="J267" s="27">
        <f t="shared" si="32"/>
        <v>0</v>
      </c>
      <c r="K267" s="27">
        <f t="shared" si="35"/>
        <v>-2.0968360664378412E-17</v>
      </c>
    </row>
    <row r="268" spans="2:11">
      <c r="B268" s="26">
        <f t="shared" si="27"/>
        <v>238</v>
      </c>
      <c r="C268" s="27"/>
      <c r="D268" s="26">
        <f t="shared" si="28"/>
        <v>2.3182538441796384E-71</v>
      </c>
      <c r="E268" s="26">
        <f t="shared" si="29"/>
        <v>2.8281923888480608E-18</v>
      </c>
      <c r="F268" s="26">
        <f t="shared" si="30"/>
        <v>1.5654298688321362E-18</v>
      </c>
      <c r="G268" s="27">
        <f t="shared" si="31"/>
        <v>-2.7602500266673886E-18</v>
      </c>
      <c r="H268" s="27">
        <f t="shared" si="33"/>
        <v>-2.74038547008789E-18</v>
      </c>
      <c r="I268" s="27">
        <f t="shared" si="34"/>
        <v>0</v>
      </c>
      <c r="J268" s="27">
        <f t="shared" si="32"/>
        <v>0</v>
      </c>
      <c r="K268" s="27">
        <f t="shared" si="35"/>
        <v>-1.7895439652176303E-17</v>
      </c>
    </row>
    <row r="269" spans="2:11">
      <c r="B269" s="26">
        <f t="shared" si="27"/>
        <v>239</v>
      </c>
      <c r="C269" s="27"/>
      <c r="D269" s="26">
        <f t="shared" si="28"/>
        <v>1.1591269220898192E-71</v>
      </c>
      <c r="E269" s="26">
        <f t="shared" si="29"/>
        <v>2.4137197480275732E-18</v>
      </c>
      <c r="F269" s="26">
        <f t="shared" si="30"/>
        <v>1.336015542454433E-18</v>
      </c>
      <c r="G269" s="27">
        <f t="shared" si="31"/>
        <v>-2.3557343641584347E-18</v>
      </c>
      <c r="H269" s="27">
        <f t="shared" si="33"/>
        <v>-2.3387809656941678E-18</v>
      </c>
      <c r="I269" s="27">
        <f t="shared" si="34"/>
        <v>0</v>
      </c>
      <c r="J269" s="27">
        <f t="shared" si="32"/>
        <v>0</v>
      </c>
      <c r="K269" s="27">
        <f t="shared" si="35"/>
        <v>-1.5272856351079795E-17</v>
      </c>
    </row>
    <row r="270" spans="2:11">
      <c r="B270" s="26">
        <f t="shared" si="27"/>
        <v>240</v>
      </c>
      <c r="C270" s="27"/>
      <c r="D270" s="26">
        <f t="shared" si="28"/>
        <v>5.795634610449096E-72</v>
      </c>
      <c r="E270" s="26">
        <f t="shared" si="29"/>
        <v>2.0599882260454257E-18</v>
      </c>
      <c r="F270" s="26">
        <f t="shared" si="30"/>
        <v>1.1402219704747534E-18</v>
      </c>
      <c r="G270" s="27">
        <f t="shared" si="31"/>
        <v>-2.0105006216328756E-18</v>
      </c>
      <c r="H270" s="27">
        <f t="shared" si="33"/>
        <v>-1.9960317499851317E-18</v>
      </c>
      <c r="I270" s="27">
        <f t="shared" si="34"/>
        <v>0</v>
      </c>
      <c r="J270" s="27">
        <f t="shared" si="32"/>
        <v>0</v>
      </c>
      <c r="K270" s="27">
        <f t="shared" si="35"/>
        <v>-1.303461360293271E-17</v>
      </c>
    </row>
    <row r="271" spans="2:11">
      <c r="B271" s="26">
        <f t="shared" si="27"/>
        <v>241</v>
      </c>
      <c r="C271" s="27"/>
      <c r="D271" s="26">
        <f t="shared" si="28"/>
        <v>2.897817305224548E-72</v>
      </c>
      <c r="E271" s="26">
        <f t="shared" si="29"/>
        <v>1.7580961894658627E-18</v>
      </c>
      <c r="F271" s="26">
        <f t="shared" si="30"/>
        <v>9.7312201889872192E-19</v>
      </c>
      <c r="G271" s="27">
        <f t="shared" si="31"/>
        <v>-1.715861011786949E-18</v>
      </c>
      <c r="H271" s="27">
        <f t="shared" si="33"/>
        <v>-1.703512558631657E-18</v>
      </c>
      <c r="I271" s="27">
        <f t="shared" si="34"/>
        <v>0</v>
      </c>
      <c r="J271" s="27">
        <f t="shared" si="32"/>
        <v>0</v>
      </c>
      <c r="K271" s="27">
        <f t="shared" si="35"/>
        <v>-1.1124386157520947E-17</v>
      </c>
    </row>
    <row r="272" spans="2:11">
      <c r="B272" s="26">
        <f t="shared" si="27"/>
        <v>242</v>
      </c>
      <c r="C272" s="27"/>
      <c r="D272" s="26">
        <f t="shared" si="28"/>
        <v>1.448908652612274E-72</v>
      </c>
      <c r="E272" s="26">
        <f t="shared" si="29"/>
        <v>1.5004465425261263E-18</v>
      </c>
      <c r="F272" s="26">
        <f t="shared" si="30"/>
        <v>8.3051062704153721E-19</v>
      </c>
      <c r="G272" s="27">
        <f t="shared" si="31"/>
        <v>-1.4644009457601405E-18</v>
      </c>
      <c r="H272" s="27">
        <f t="shared" si="33"/>
        <v>-1.4538621629828254E-18</v>
      </c>
      <c r="I272" s="27">
        <f t="shared" si="34"/>
        <v>0</v>
      </c>
      <c r="J272" s="27">
        <f t="shared" si="32"/>
        <v>0</v>
      </c>
      <c r="K272" s="27">
        <f t="shared" si="35"/>
        <v>-9.4941032508858043E-18</v>
      </c>
    </row>
    <row r="273" spans="2:11">
      <c r="B273" s="26">
        <f t="shared" si="27"/>
        <v>243</v>
      </c>
      <c r="C273" s="27"/>
      <c r="D273" s="26">
        <f t="shared" si="28"/>
        <v>7.24454326306137E-73</v>
      </c>
      <c r="E273" s="26">
        <f t="shared" si="29"/>
        <v>1.2805555466578875E-18</v>
      </c>
      <c r="F273" s="26">
        <f t="shared" si="30"/>
        <v>7.0879898741733571E-19</v>
      </c>
      <c r="G273" s="27">
        <f t="shared" si="31"/>
        <v>-1.2497924454323244E-18</v>
      </c>
      <c r="H273" s="27">
        <f t="shared" si="33"/>
        <v>-1.240798125169643E-18</v>
      </c>
      <c r="I273" s="27">
        <f t="shared" si="34"/>
        <v>0</v>
      </c>
      <c r="J273" s="27">
        <f t="shared" si="32"/>
        <v>0</v>
      </c>
      <c r="K273" s="27">
        <f t="shared" si="35"/>
        <v>-8.102738907309528E-18</v>
      </c>
    </row>
    <row r="274" spans="2:11">
      <c r="B274" s="26">
        <f t="shared" si="27"/>
        <v>244</v>
      </c>
      <c r="C274" s="27"/>
      <c r="D274" s="26">
        <f t="shared" si="28"/>
        <v>3.622271631530685E-73</v>
      </c>
      <c r="E274" s="26">
        <f t="shared" si="29"/>
        <v>1.0928896575785391E-18</v>
      </c>
      <c r="F274" s="26">
        <f t="shared" si="30"/>
        <v>6.0492423360491637E-19</v>
      </c>
      <c r="G274" s="27">
        <f t="shared" si="31"/>
        <v>-1.066634900217794E-18</v>
      </c>
      <c r="H274" s="27">
        <f t="shared" si="33"/>
        <v>-1.058958700916884E-18</v>
      </c>
      <c r="I274" s="27">
        <f t="shared" si="34"/>
        <v>0</v>
      </c>
      <c r="J274" s="27">
        <f t="shared" si="32"/>
        <v>0</v>
      </c>
      <c r="K274" s="27">
        <f t="shared" si="35"/>
        <v>-6.9152795229925541E-18</v>
      </c>
    </row>
    <row r="275" spans="2:11">
      <c r="B275" s="26">
        <f t="shared" si="27"/>
        <v>245</v>
      </c>
      <c r="C275" s="27"/>
      <c r="D275" s="26">
        <f t="shared" si="28"/>
        <v>1.8111358157653425E-73</v>
      </c>
      <c r="E275" s="26">
        <f t="shared" si="29"/>
        <v>9.3272627396711708E-19</v>
      </c>
      <c r="F275" s="26">
        <f t="shared" si="30"/>
        <v>5.1627236339015312E-19</v>
      </c>
      <c r="G275" s="27">
        <f t="shared" si="31"/>
        <v>-9.1031916101002659E-19</v>
      </c>
      <c r="H275" s="27">
        <f t="shared" si="33"/>
        <v>-9.0376791155632476E-19</v>
      </c>
      <c r="I275" s="27">
        <f t="shared" si="34"/>
        <v>0</v>
      </c>
      <c r="J275" s="27">
        <f t="shared" si="32"/>
        <v>0</v>
      </c>
      <c r="K275" s="27">
        <f t="shared" si="35"/>
        <v>-5.9018427507247413E-18</v>
      </c>
    </row>
    <row r="276" spans="2:11">
      <c r="B276" s="26">
        <f t="shared" si="27"/>
        <v>246</v>
      </c>
      <c r="C276" s="27"/>
      <c r="D276" s="26">
        <f t="shared" si="28"/>
        <v>9.0556790788267126E-74</v>
      </c>
      <c r="E276" s="26">
        <f t="shared" si="29"/>
        <v>7.9603489347327983E-19</v>
      </c>
      <c r="F276" s="26">
        <f t="shared" si="30"/>
        <v>4.4061245755039981E-19</v>
      </c>
      <c r="G276" s="27">
        <f t="shared" si="31"/>
        <v>-7.7691155120912681E-19</v>
      </c>
      <c r="H276" s="27">
        <f t="shared" si="33"/>
        <v>-7.713203897863715E-19</v>
      </c>
      <c r="I276" s="27">
        <f t="shared" si="34"/>
        <v>0</v>
      </c>
      <c r="J276" s="27">
        <f t="shared" si="32"/>
        <v>0</v>
      </c>
      <c r="K276" s="27">
        <f t="shared" si="35"/>
        <v>-5.0369255123340101E-18</v>
      </c>
    </row>
    <row r="277" spans="2:11">
      <c r="B277" s="26">
        <f t="shared" si="27"/>
        <v>247</v>
      </c>
      <c r="C277" s="27"/>
      <c r="D277" s="26">
        <f t="shared" si="28"/>
        <v>4.5278395394133563E-74</v>
      </c>
      <c r="E277" s="26">
        <f t="shared" si="29"/>
        <v>6.7937568535713393E-19</v>
      </c>
      <c r="F277" s="26">
        <f t="shared" si="30"/>
        <v>3.7604053890037399E-19</v>
      </c>
      <c r="G277" s="27">
        <f t="shared" si="31"/>
        <v>-6.6305487597610139E-19</v>
      </c>
      <c r="H277" s="27">
        <f t="shared" si="33"/>
        <v>-6.5828310132819172E-19</v>
      </c>
      <c r="I277" s="27">
        <f t="shared" si="34"/>
        <v>0</v>
      </c>
      <c r="J277" s="27">
        <f t="shared" si="32"/>
        <v>0</v>
      </c>
      <c r="K277" s="27">
        <f t="shared" si="35"/>
        <v>-4.2987622151887625E-18</v>
      </c>
    </row>
    <row r="278" spans="2:11">
      <c r="B278" s="26">
        <f t="shared" si="27"/>
        <v>248</v>
      </c>
      <c r="C278" s="27"/>
      <c r="D278" s="26">
        <f t="shared" si="28"/>
        <v>2.2639197697066781E-74</v>
      </c>
      <c r="E278" s="26">
        <f t="shared" si="29"/>
        <v>5.7981292734621589E-19</v>
      </c>
      <c r="F278" s="26">
        <f t="shared" si="30"/>
        <v>3.2093165881563573E-19</v>
      </c>
      <c r="G278" s="27">
        <f t="shared" si="31"/>
        <v>-5.6588393861753968E-19</v>
      </c>
      <c r="H278" s="27">
        <f t="shared" si="33"/>
        <v>-5.618114693095075E-19</v>
      </c>
      <c r="I278" s="27">
        <f t="shared" si="34"/>
        <v>0</v>
      </c>
      <c r="J278" s="27">
        <f t="shared" si="32"/>
        <v>0</v>
      </c>
      <c r="K278" s="27">
        <f t="shared" si="35"/>
        <v>-3.6687770223093267E-18</v>
      </c>
    </row>
    <row r="279" spans="2:11">
      <c r="B279" s="26">
        <f t="shared" si="27"/>
        <v>249</v>
      </c>
      <c r="C279" s="27"/>
      <c r="D279" s="26">
        <f t="shared" si="28"/>
        <v>1.1319598848533391E-74</v>
      </c>
      <c r="E279" s="26">
        <f t="shared" si="29"/>
        <v>4.948411283531049E-19</v>
      </c>
      <c r="F279" s="26">
        <f t="shared" si="30"/>
        <v>2.7389900549377487E-19</v>
      </c>
      <c r="G279" s="27">
        <f t="shared" si="31"/>
        <v>-4.829534380753748E-19</v>
      </c>
      <c r="H279" s="27">
        <f t="shared" si="33"/>
        <v>-4.794777906509659E-19</v>
      </c>
      <c r="I279" s="27">
        <f t="shared" si="34"/>
        <v>0</v>
      </c>
      <c r="J279" s="27">
        <f t="shared" si="32"/>
        <v>0</v>
      </c>
      <c r="K279" s="27">
        <f t="shared" si="35"/>
        <v>-3.1311163924971442E-18</v>
      </c>
    </row>
    <row r="280" spans="2:11">
      <c r="B280" s="26">
        <f t="shared" si="27"/>
        <v>250</v>
      </c>
      <c r="C280" s="27"/>
      <c r="D280" s="26">
        <f t="shared" si="28"/>
        <v>5.6597994242666953E-75</v>
      </c>
      <c r="E280" s="26">
        <f t="shared" si="29"/>
        <v>4.2232197793609989E-19</v>
      </c>
      <c r="F280" s="26">
        <f t="shared" si="30"/>
        <v>2.3375900491504871E-19</v>
      </c>
      <c r="G280" s="27">
        <f t="shared" si="31"/>
        <v>-4.1217643306619125E-19</v>
      </c>
      <c r="H280" s="27">
        <f t="shared" si="33"/>
        <v>-4.0921014305757638E-19</v>
      </c>
      <c r="I280" s="27">
        <f t="shared" si="34"/>
        <v>0</v>
      </c>
      <c r="J280" s="27">
        <f t="shared" si="32"/>
        <v>0</v>
      </c>
      <c r="K280" s="27">
        <f t="shared" si="35"/>
        <v>-2.6722501268810314E-18</v>
      </c>
    </row>
    <row r="281" spans="2:11">
      <c r="B281" s="26">
        <f t="shared" si="27"/>
        <v>251</v>
      </c>
      <c r="C281" s="27"/>
      <c r="D281" s="26">
        <f t="shared" si="28"/>
        <v>2.8298997121333477E-75</v>
      </c>
      <c r="E281" s="26">
        <f t="shared" si="29"/>
        <v>3.6043053583975722E-19</v>
      </c>
      <c r="F281" s="26">
        <f t="shared" si="30"/>
        <v>1.9950153627014792E-19</v>
      </c>
      <c r="G281" s="27">
        <f t="shared" si="31"/>
        <v>-3.5177182432368069E-19</v>
      </c>
      <c r="H281" s="27">
        <f t="shared" si="33"/>
        <v>-3.4924024521315027E-19</v>
      </c>
      <c r="I281" s="27">
        <f t="shared" si="34"/>
        <v>0</v>
      </c>
      <c r="J281" s="27">
        <f t="shared" si="32"/>
        <v>0</v>
      </c>
      <c r="K281" s="27">
        <f t="shared" si="35"/>
        <v>-2.2806308822396244E-18</v>
      </c>
    </row>
    <row r="282" spans="2:11">
      <c r="B282" s="26">
        <f t="shared" si="27"/>
        <v>252</v>
      </c>
      <c r="C282" s="27"/>
      <c r="D282" s="26">
        <f t="shared" si="28"/>
        <v>1.4149498560666738E-75</v>
      </c>
      <c r="E282" s="26">
        <f t="shared" si="29"/>
        <v>3.0760930747816953E-19</v>
      </c>
      <c r="F282" s="26">
        <f t="shared" si="30"/>
        <v>1.7026451232804199E-19</v>
      </c>
      <c r="G282" s="27">
        <f t="shared" si="31"/>
        <v>-3.0021953333789612E-19</v>
      </c>
      <c r="H282" s="27">
        <f t="shared" si="33"/>
        <v>-2.980589580825228E-19</v>
      </c>
      <c r="I282" s="27">
        <f t="shared" si="34"/>
        <v>0</v>
      </c>
      <c r="J282" s="27">
        <f t="shared" si="32"/>
        <v>0</v>
      </c>
      <c r="K282" s="27">
        <f t="shared" si="35"/>
        <v>-1.9464035827723396E-18</v>
      </c>
    </row>
    <row r="283" spans="2:11">
      <c r="B283" s="26">
        <f t="shared" si="27"/>
        <v>253</v>
      </c>
      <c r="C283" s="27"/>
      <c r="D283" s="26">
        <f t="shared" si="28"/>
        <v>7.0747492803333692E-76</v>
      </c>
      <c r="E283" s="26">
        <f t="shared" si="29"/>
        <v>2.625290496731593E-19</v>
      </c>
      <c r="F283" s="26">
        <f t="shared" si="30"/>
        <v>1.4531218506032042E-19</v>
      </c>
      <c r="G283" s="27">
        <f t="shared" si="31"/>
        <v>-2.5622224966684624E-19</v>
      </c>
      <c r="H283" s="27">
        <f t="shared" si="33"/>
        <v>-2.5437830751441065E-19</v>
      </c>
      <c r="I283" s="27">
        <f t="shared" si="34"/>
        <v>0</v>
      </c>
      <c r="J283" s="27">
        <f t="shared" si="32"/>
        <v>0</v>
      </c>
      <c r="K283" s="27">
        <f t="shared" si="35"/>
        <v>-1.661157417682879E-18</v>
      </c>
    </row>
    <row r="284" spans="2:11">
      <c r="B284" s="26">
        <f t="shared" si="27"/>
        <v>254</v>
      </c>
      <c r="C284" s="27"/>
      <c r="D284" s="26">
        <f t="shared" si="28"/>
        <v>3.5373746401666846E-76</v>
      </c>
      <c r="E284" s="26">
        <f t="shared" si="29"/>
        <v>2.2405532032603851E-19</v>
      </c>
      <c r="F284" s="26">
        <f t="shared" si="30"/>
        <v>1.2401663058431197E-19</v>
      </c>
      <c r="G284" s="27">
        <f t="shared" si="31"/>
        <v>-2.1867278419372873E-19</v>
      </c>
      <c r="H284" s="27">
        <f t="shared" si="33"/>
        <v>-2.1709907244586302E-19</v>
      </c>
      <c r="I284" s="27">
        <f t="shared" si="34"/>
        <v>0</v>
      </c>
      <c r="J284" s="27">
        <f t="shared" si="32"/>
        <v>0</v>
      </c>
      <c r="K284" s="27">
        <f t="shared" si="35"/>
        <v>-1.4177141836085525E-18</v>
      </c>
    </row>
    <row r="285" spans="2:11">
      <c r="B285" s="26">
        <f t="shared" si="27"/>
        <v>255</v>
      </c>
      <c r="C285" s="27"/>
      <c r="D285" s="26">
        <f t="shared" si="28"/>
        <v>1.7686873200833423E-76</v>
      </c>
      <c r="E285" s="26">
        <f t="shared" si="29"/>
        <v>1.9121993024734665E-19</v>
      </c>
      <c r="F285" s="26">
        <f t="shared" si="30"/>
        <v>1.05841947494639E-19</v>
      </c>
      <c r="G285" s="27">
        <f t="shared" si="31"/>
        <v>-1.866262067763915E-19</v>
      </c>
      <c r="H285" s="27">
        <f t="shared" si="33"/>
        <v>-1.8528312306733945E-19</v>
      </c>
      <c r="I285" s="27">
        <f t="shared" si="34"/>
        <v>0</v>
      </c>
      <c r="J285" s="27">
        <f t="shared" si="32"/>
        <v>0</v>
      </c>
      <c r="K285" s="27">
        <f t="shared" si="35"/>
        <v>-1.2099476455449121E-18</v>
      </c>
    </row>
    <row r="286" spans="2:11">
      <c r="B286" s="26">
        <f t="shared" si="27"/>
        <v>256</v>
      </c>
      <c r="C286" s="27"/>
      <c r="D286" s="26">
        <f t="shared" si="28"/>
        <v>8.8434366004167115E-77</v>
      </c>
      <c r="E286" s="26">
        <f t="shared" si="29"/>
        <v>1.6319657873150145E-19</v>
      </c>
      <c r="F286" s="26">
        <f t="shared" si="30"/>
        <v>9.0330770935128377E-20</v>
      </c>
      <c r="G286" s="27">
        <f t="shared" si="31"/>
        <v>-1.5927606713457349E-19</v>
      </c>
      <c r="H286" s="27">
        <f t="shared" si="33"/>
        <v>-1.5812981283993098E-19</v>
      </c>
      <c r="I286" s="27">
        <f t="shared" si="34"/>
        <v>0</v>
      </c>
      <c r="J286" s="27">
        <f t="shared" si="32"/>
        <v>0</v>
      </c>
      <c r="K286" s="27">
        <f t="shared" si="35"/>
        <v>-1.0326293704936921E-18</v>
      </c>
    </row>
    <row r="287" spans="2:11">
      <c r="B287" s="26">
        <f t="shared" si="27"/>
        <v>257</v>
      </c>
      <c r="C287" s="27"/>
      <c r="D287" s="26">
        <f t="shared" si="28"/>
        <v>4.4217183002083557E-77</v>
      </c>
      <c r="E287" s="26">
        <f t="shared" si="29"/>
        <v>1.3928005974699758E-19</v>
      </c>
      <c r="F287" s="26">
        <f t="shared" si="30"/>
        <v>7.7092763038472318E-20</v>
      </c>
      <c r="G287" s="27">
        <f t="shared" si="31"/>
        <v>-1.3593410057491645E-19</v>
      </c>
      <c r="H287" s="27">
        <f t="shared" si="33"/>
        <v>-1.3495583027118803E-19</v>
      </c>
      <c r="I287" s="27">
        <f t="shared" si="34"/>
        <v>0</v>
      </c>
      <c r="J287" s="27">
        <f t="shared" si="32"/>
        <v>0</v>
      </c>
      <c r="K287" s="27">
        <f t="shared" si="35"/>
        <v>-8.8129715424667499E-19</v>
      </c>
    </row>
    <row r="288" spans="2:11">
      <c r="B288" s="26">
        <f t="shared" ref="B288:B330" si="36">B287+1</f>
        <v>258</v>
      </c>
      <c r="C288" s="27"/>
      <c r="D288" s="26">
        <f t="shared" ref="D288:D330" si="37">$C$7*D287+C288</f>
        <v>2.2108591501041779E-77</v>
      </c>
      <c r="E288" s="26">
        <f t="shared" ref="E288:E330" si="38">($C$17*F287+$C$18*E287+$C$19*D287)/$C$20</f>
        <v>1.1886851546712409E-19</v>
      </c>
      <c r="F288" s="26">
        <f t="shared" ref="F288:F330" si="39">($G$14/$G$17)*E288+($G$15-$G$14*$G$18/$G$17)*D288</f>
        <v>6.5794790096214921E-20</v>
      </c>
      <c r="G288" s="27">
        <f t="shared" ref="G288:G330" si="40">$G$23*F288+$G$24*E288+$G$25*D288</f>
        <v>-1.1601290784948401E-19</v>
      </c>
      <c r="H288" s="27">
        <f t="shared" si="33"/>
        <v>-1.151780034206591E-19</v>
      </c>
      <c r="I288" s="27">
        <f t="shared" si="34"/>
        <v>0</v>
      </c>
      <c r="J288" s="27">
        <f t="shared" ref="J288:J329" si="41">((1-$C$3)*($E$7*D288+$E$7)*($E$6*E288+$E$6)^$C$3*($E$4*G288+$E$4)^(-$C$3)-$E$10)/$E$10</f>
        <v>0</v>
      </c>
      <c r="K288" s="27">
        <f t="shared" si="35"/>
        <v>-7.5214273027307211E-19</v>
      </c>
    </row>
    <row r="289" spans="2:11">
      <c r="B289" s="26">
        <f t="shared" si="36"/>
        <v>259</v>
      </c>
      <c r="C289" s="27"/>
      <c r="D289" s="26">
        <f t="shared" si="37"/>
        <v>1.1054295750520889E-77</v>
      </c>
      <c r="E289" s="26">
        <f t="shared" si="38"/>
        <v>1.0144829055232016E-19</v>
      </c>
      <c r="F289" s="26">
        <f t="shared" si="39"/>
        <v>5.6152539268110859E-20</v>
      </c>
      <c r="G289" s="27">
        <f t="shared" si="40"/>
        <v>-9.901117328742177E-20</v>
      </c>
      <c r="H289" s="27">
        <f t="shared" ref="H289:H329" si="42">($E$5*F289+$E$6*E290-(1-$C$6)*$E$6*E289)/$E$8</f>
        <v>-9.8298624411497871E-20</v>
      </c>
      <c r="I289" s="27">
        <f t="shared" ref="I289:I329" si="43">$C$3*($E$7*D289+$E$7)*($E$6*E289+$E$6)^($C$3-1)*($E$4*G289+$E$4)^(1-$C$3)-$C$6-$E$11</f>
        <v>0</v>
      </c>
      <c r="J289" s="27">
        <f t="shared" si="41"/>
        <v>0</v>
      </c>
      <c r="K289" s="27">
        <f t="shared" ref="K289:K329" si="44">($E$6*E290-(1-$C$6)*$E$6*E289)/$E$9</f>
        <v>-6.4191593491097011E-19</v>
      </c>
    </row>
    <row r="290" spans="2:11">
      <c r="B290" s="26">
        <f t="shared" si="36"/>
        <v>260</v>
      </c>
      <c r="C290" s="27"/>
      <c r="D290" s="26">
        <f t="shared" si="37"/>
        <v>5.5271478752604447E-78</v>
      </c>
      <c r="E290" s="26">
        <f t="shared" si="38"/>
        <v>8.6581006043054332E-20</v>
      </c>
      <c r="F290" s="26">
        <f t="shared" si="39"/>
        <v>4.7923363865828708E-20</v>
      </c>
      <c r="G290" s="27">
        <f t="shared" si="40"/>
        <v>-8.4501049214890971E-20</v>
      </c>
      <c r="H290" s="27">
        <f t="shared" si="42"/>
        <v>-8.3892924640327221E-20</v>
      </c>
      <c r="I290" s="27">
        <f t="shared" si="43"/>
        <v>0</v>
      </c>
      <c r="J290" s="27">
        <f t="shared" si="41"/>
        <v>0</v>
      </c>
      <c r="K290" s="27">
        <f t="shared" si="44"/>
        <v>-5.478429171854434E-19</v>
      </c>
    </row>
    <row r="291" spans="2:11">
      <c r="B291" s="26">
        <f t="shared" si="36"/>
        <v>261</v>
      </c>
      <c r="C291" s="27"/>
      <c r="D291" s="26">
        <f t="shared" si="37"/>
        <v>2.7635739376302223E-78</v>
      </c>
      <c r="E291" s="26">
        <f t="shared" si="38"/>
        <v>7.3892527578484368E-20</v>
      </c>
      <c r="F291" s="26">
        <f t="shared" si="39"/>
        <v>4.0900177162974514E-20</v>
      </c>
      <c r="G291" s="27">
        <f t="shared" si="40"/>
        <v>-7.2117389192927936E-20</v>
      </c>
      <c r="H291" s="27">
        <f t="shared" si="42"/>
        <v>-7.1598385499730287E-20</v>
      </c>
      <c r="I291" s="27">
        <f t="shared" si="43"/>
        <v>0</v>
      </c>
      <c r="J291" s="27">
        <f t="shared" si="41"/>
        <v>0</v>
      </c>
      <c r="K291" s="27">
        <f t="shared" si="44"/>
        <v>-4.6755633500807707E-19</v>
      </c>
    </row>
    <row r="292" spans="2:11">
      <c r="B292" s="26">
        <f t="shared" si="36"/>
        <v>262</v>
      </c>
      <c r="C292" s="27"/>
      <c r="D292" s="26">
        <f t="shared" si="37"/>
        <v>1.3817869688151112E-78</v>
      </c>
      <c r="E292" s="26">
        <f t="shared" si="38"/>
        <v>6.3063550326753124E-20</v>
      </c>
      <c r="F292" s="26">
        <f t="shared" si="39"/>
        <v>3.490624106951502E-20</v>
      </c>
      <c r="G292" s="27">
        <f t="shared" si="40"/>
        <v>-6.1548559128277962E-20</v>
      </c>
      <c r="H292" s="27">
        <f t="shared" si="42"/>
        <v>-6.1105615618313823E-20</v>
      </c>
      <c r="I292" s="27">
        <f t="shared" si="43"/>
        <v>0</v>
      </c>
      <c r="J292" s="27">
        <f t="shared" si="41"/>
        <v>0</v>
      </c>
      <c r="K292" s="27">
        <f t="shared" si="44"/>
        <v>-3.9903578114926526E-19</v>
      </c>
    </row>
    <row r="293" spans="2:11">
      <c r="B293" s="26">
        <f t="shared" si="36"/>
        <v>263</v>
      </c>
      <c r="C293" s="27"/>
      <c r="D293" s="26">
        <f t="shared" si="37"/>
        <v>6.9089348440755558E-79</v>
      </c>
      <c r="E293" s="26">
        <f t="shared" si="38"/>
        <v>5.3821563697232748E-20</v>
      </c>
      <c r="F293" s="26">
        <f t="shared" si="39"/>
        <v>2.9790718527892167E-20</v>
      </c>
      <c r="G293" s="27">
        <f t="shared" si="40"/>
        <v>-5.2528595019335674E-20</v>
      </c>
      <c r="H293" s="27">
        <f t="shared" si="42"/>
        <v>-5.2150565044615198E-20</v>
      </c>
      <c r="I293" s="27">
        <f t="shared" si="43"/>
        <v>0</v>
      </c>
      <c r="J293" s="27">
        <f t="shared" si="41"/>
        <v>0</v>
      </c>
      <c r="K293" s="27">
        <f t="shared" si="44"/>
        <v>-3.4055693980630941E-19</v>
      </c>
    </row>
    <row r="294" spans="2:11">
      <c r="B294" s="26">
        <f t="shared" si="36"/>
        <v>264</v>
      </c>
      <c r="C294" s="27"/>
      <c r="D294" s="26">
        <f t="shared" si="37"/>
        <v>3.4544674220377779E-79</v>
      </c>
      <c r="E294" s="26">
        <f t="shared" si="38"/>
        <v>4.5933993627161901E-20</v>
      </c>
      <c r="F294" s="26">
        <f t="shared" si="39"/>
        <v>2.5424877707132274E-20</v>
      </c>
      <c r="G294" s="27">
        <f t="shared" si="40"/>
        <v>-4.4830509987319246E-20</v>
      </c>
      <c r="H294" s="27">
        <f t="shared" si="42"/>
        <v>-4.4507880445238996E-20</v>
      </c>
      <c r="I294" s="27">
        <f t="shared" si="43"/>
        <v>0</v>
      </c>
      <c r="J294" s="27">
        <f t="shared" si="41"/>
        <v>0</v>
      </c>
      <c r="K294" s="27">
        <f t="shared" si="44"/>
        <v>-2.906481942952744E-19</v>
      </c>
    </row>
    <row r="295" spans="2:11">
      <c r="B295" s="26">
        <f t="shared" si="36"/>
        <v>265</v>
      </c>
      <c r="C295" s="27"/>
      <c r="D295" s="26">
        <f t="shared" si="37"/>
        <v>1.727233711018889E-79</v>
      </c>
      <c r="E295" s="26">
        <f t="shared" si="38"/>
        <v>3.9202349868713174E-20</v>
      </c>
      <c r="F295" s="26">
        <f t="shared" si="39"/>
        <v>2.16988524737127E-20</v>
      </c>
      <c r="G295" s="27">
        <f t="shared" si="40"/>
        <v>-3.8260582164501792E-20</v>
      </c>
      <c r="H295" s="27">
        <f t="shared" si="42"/>
        <v>-3.7985234101163892E-20</v>
      </c>
      <c r="I295" s="27">
        <f t="shared" si="43"/>
        <v>0</v>
      </c>
      <c r="J295" s="27">
        <f t="shared" si="41"/>
        <v>0</v>
      </c>
      <c r="K295" s="27">
        <f t="shared" si="44"/>
        <v>-2.480535939016517E-19</v>
      </c>
    </row>
    <row r="296" spans="2:11">
      <c r="B296" s="26">
        <f t="shared" si="36"/>
        <v>266</v>
      </c>
      <c r="C296" s="27"/>
      <c r="D296" s="26">
        <f t="shared" si="37"/>
        <v>8.6361685550944448E-80</v>
      </c>
      <c r="E296" s="26">
        <f t="shared" si="38"/>
        <v>3.3457230993305873E-20</v>
      </c>
      <c r="F296" s="26">
        <f t="shared" si="39"/>
        <v>1.8518877616621377E-20</v>
      </c>
      <c r="G296" s="27">
        <f t="shared" si="40"/>
        <v>-3.2653479694535327E-20</v>
      </c>
      <c r="H296" s="27">
        <f t="shared" si="42"/>
        <v>-3.2418483991739233E-20</v>
      </c>
      <c r="I296" s="27">
        <f t="shared" si="43"/>
        <v>0</v>
      </c>
      <c r="J296" s="27">
        <f t="shared" si="41"/>
        <v>0</v>
      </c>
      <c r="K296" s="27">
        <f t="shared" si="44"/>
        <v>-2.1170124795275853E-19</v>
      </c>
    </row>
    <row r="297" spans="2:11">
      <c r="B297" s="26">
        <f t="shared" si="36"/>
        <v>267</v>
      </c>
      <c r="C297" s="27"/>
      <c r="D297" s="26">
        <f t="shared" si="37"/>
        <v>4.3180842775472224E-80</v>
      </c>
      <c r="E297" s="26">
        <f t="shared" si="38"/>
        <v>2.855406141438458E-20</v>
      </c>
      <c r="F297" s="26">
        <f t="shared" si="39"/>
        <v>1.5804929251206681E-20</v>
      </c>
      <c r="G297" s="27">
        <f t="shared" si="40"/>
        <v>-2.7868100165781036E-20</v>
      </c>
      <c r="H297" s="27">
        <f t="shared" si="42"/>
        <v>-2.7667543170161747E-20</v>
      </c>
      <c r="I297" s="27">
        <f t="shared" si="43"/>
        <v>0</v>
      </c>
      <c r="J297" s="27">
        <f t="shared" si="41"/>
        <v>0</v>
      </c>
      <c r="K297" s="27">
        <f t="shared" si="44"/>
        <v>-1.8067635175051957E-19</v>
      </c>
    </row>
    <row r="298" spans="2:11">
      <c r="B298" s="26">
        <f t="shared" si="36"/>
        <v>268</v>
      </c>
      <c r="C298" s="27"/>
      <c r="D298" s="26">
        <f t="shared" si="37"/>
        <v>2.1590421387736112E-80</v>
      </c>
      <c r="E298" s="26">
        <f t="shared" si="38"/>
        <v>2.4369453151086495E-20</v>
      </c>
      <c r="F298" s="26">
        <f t="shared" si="39"/>
        <v>1.348871102271596E-20</v>
      </c>
      <c r="G298" s="27">
        <f t="shared" si="40"/>
        <v>-2.3784019777223823E-20</v>
      </c>
      <c r="H298" s="27">
        <f t="shared" si="42"/>
        <v>-2.3612854483504729E-20</v>
      </c>
      <c r="I298" s="27">
        <f t="shared" si="43"/>
        <v>0</v>
      </c>
      <c r="J298" s="27">
        <f t="shared" si="41"/>
        <v>0</v>
      </c>
      <c r="K298" s="27">
        <f t="shared" si="44"/>
        <v>-1.5419816556377644E-19</v>
      </c>
    </row>
    <row r="299" spans="2:11">
      <c r="B299" s="26">
        <f t="shared" si="36"/>
        <v>269</v>
      </c>
      <c r="C299" s="27"/>
      <c r="D299" s="26">
        <f t="shared" si="37"/>
        <v>1.0795210693868056E-80</v>
      </c>
      <c r="E299" s="26">
        <f t="shared" si="38"/>
        <v>2.0798100776789231E-20</v>
      </c>
      <c r="F299" s="26">
        <f t="shared" si="39"/>
        <v>1.1511935432450466E-20</v>
      </c>
      <c r="G299" s="27">
        <f t="shared" si="40"/>
        <v>-2.0298462880435832E-20</v>
      </c>
      <c r="H299" s="27">
        <f t="shared" si="42"/>
        <v>-2.0152381923830579E-20</v>
      </c>
      <c r="I299" s="27">
        <f t="shared" si="43"/>
        <v>0</v>
      </c>
      <c r="J299" s="27">
        <f t="shared" si="41"/>
        <v>0</v>
      </c>
      <c r="K299" s="27">
        <f t="shared" si="44"/>
        <v>-1.3160036735779093E-19</v>
      </c>
    </row>
    <row r="300" spans="2:11">
      <c r="B300" s="26">
        <f t="shared" si="36"/>
        <v>270</v>
      </c>
      <c r="C300" s="27"/>
      <c r="D300" s="26">
        <f t="shared" si="37"/>
        <v>5.397605346934028E-81</v>
      </c>
      <c r="E300" s="26">
        <f t="shared" si="38"/>
        <v>1.7750131414097624E-20</v>
      </c>
      <c r="F300" s="26">
        <f t="shared" si="39"/>
        <v>9.8248570362080854E-21</v>
      </c>
      <c r="G300" s="27">
        <f t="shared" si="40"/>
        <v>-1.7323715636286144E-20</v>
      </c>
      <c r="H300" s="27">
        <f t="shared" si="42"/>
        <v>-1.7199042897911158E-20</v>
      </c>
      <c r="I300" s="27">
        <f t="shared" si="43"/>
        <v>0</v>
      </c>
      <c r="J300" s="27">
        <f t="shared" si="41"/>
        <v>0</v>
      </c>
      <c r="K300" s="27">
        <f t="shared" si="44"/>
        <v>-1.1231428483850838E-19</v>
      </c>
    </row>
    <row r="301" spans="2:11">
      <c r="B301" s="26">
        <f t="shared" si="36"/>
        <v>271</v>
      </c>
      <c r="C301" s="27"/>
      <c r="D301" s="26">
        <f t="shared" si="37"/>
        <v>2.698802673467014E-81</v>
      </c>
      <c r="E301" s="26">
        <f t="shared" si="38"/>
        <v>1.51488430890455E-20</v>
      </c>
      <c r="F301" s="26">
        <f t="shared" si="39"/>
        <v>8.38502060303689E-21</v>
      </c>
      <c r="G301" s="27">
        <f t="shared" si="40"/>
        <v>-1.4784918701216526E-20</v>
      </c>
      <c r="H301" s="27">
        <f t="shared" si="42"/>
        <v>-1.4678516798770669E-20</v>
      </c>
      <c r="I301" s="27">
        <f t="shared" si="43"/>
        <v>0</v>
      </c>
      <c r="J301" s="27">
        <f t="shared" si="41"/>
        <v>0</v>
      </c>
      <c r="K301" s="27">
        <f t="shared" si="44"/>
        <v>-9.5854584846938394E-20</v>
      </c>
    </row>
    <row r="302" spans="2:11">
      <c r="B302" s="26">
        <f t="shared" si="36"/>
        <v>272</v>
      </c>
      <c r="C302" s="27"/>
      <c r="D302" s="26">
        <f t="shared" si="37"/>
        <v>1.349401336733507E-81</v>
      </c>
      <c r="E302" s="26">
        <f t="shared" si="38"/>
        <v>1.2928774530325821E-20</v>
      </c>
      <c r="F302" s="26">
        <f t="shared" si="39"/>
        <v>7.1561927317864372E-21</v>
      </c>
      <c r="G302" s="27">
        <f t="shared" si="40"/>
        <v>-1.2618183396159937E-20</v>
      </c>
      <c r="H302" s="27">
        <f t="shared" si="42"/>
        <v>-1.2527374731878823E-20</v>
      </c>
      <c r="I302" s="27">
        <f t="shared" si="43"/>
        <v>0</v>
      </c>
      <c r="J302" s="27">
        <f t="shared" si="41"/>
        <v>0</v>
      </c>
      <c r="K302" s="27">
        <f t="shared" si="44"/>
        <v>-8.1807059978078915E-20</v>
      </c>
    </row>
    <row r="303" spans="2:11">
      <c r="B303" s="26">
        <f t="shared" si="36"/>
        <v>273</v>
      </c>
      <c r="C303" s="27"/>
      <c r="D303" s="26">
        <f t="shared" si="37"/>
        <v>6.747006683667535E-82</v>
      </c>
      <c r="E303" s="26">
        <f t="shared" si="38"/>
        <v>1.1034057840157725E-20</v>
      </c>
      <c r="F303" s="26">
        <f t="shared" si="39"/>
        <v>6.1074500396487252E-21</v>
      </c>
      <c r="G303" s="27">
        <f t="shared" si="40"/>
        <v>-1.0768983951601005E-20</v>
      </c>
      <c r="H303" s="27">
        <f t="shared" si="42"/>
        <v>-1.0691483330663204E-20</v>
      </c>
      <c r="I303" s="27">
        <f t="shared" si="43"/>
        <v>0</v>
      </c>
      <c r="J303" s="27">
        <f t="shared" si="41"/>
        <v>0</v>
      </c>
      <c r="K303" s="27">
        <f t="shared" si="44"/>
        <v>-6.9818205075359719E-20</v>
      </c>
    </row>
    <row r="304" spans="2:11">
      <c r="B304" s="26">
        <f t="shared" si="36"/>
        <v>274</v>
      </c>
      <c r="C304" s="27"/>
      <c r="D304" s="26">
        <f t="shared" si="37"/>
        <v>3.3735033418337675E-82</v>
      </c>
      <c r="E304" s="26">
        <f t="shared" si="38"/>
        <v>9.4170125818473748E-21</v>
      </c>
      <c r="F304" s="26">
        <f t="shared" si="39"/>
        <v>5.2124009770057692E-21</v>
      </c>
      <c r="G304" s="27">
        <f t="shared" si="40"/>
        <v>-9.1907853697175726E-21</v>
      </c>
      <c r="H304" s="27">
        <f t="shared" si="42"/>
        <v>-9.1246424934480659E-21</v>
      </c>
      <c r="I304" s="27">
        <f t="shared" si="43"/>
        <v>0</v>
      </c>
      <c r="J304" s="27">
        <f t="shared" si="41"/>
        <v>0</v>
      </c>
      <c r="K304" s="27">
        <f t="shared" si="44"/>
        <v>-5.9586321293677832E-20</v>
      </c>
    </row>
    <row r="305" spans="2:11">
      <c r="B305" s="26">
        <f t="shared" si="36"/>
        <v>275</v>
      </c>
      <c r="C305" s="27"/>
      <c r="D305" s="26">
        <f t="shared" si="37"/>
        <v>1.6867516709168838E-82</v>
      </c>
      <c r="E305" s="26">
        <f t="shared" si="38"/>
        <v>8.0369459043368701E-21</v>
      </c>
      <c r="F305" s="26">
        <f t="shared" si="39"/>
        <v>4.4485216855991426E-21</v>
      </c>
      <c r="G305" s="27">
        <f t="shared" si="40"/>
        <v>-7.8438723738330519E-21</v>
      </c>
      <c r="H305" s="27">
        <f t="shared" si="42"/>
        <v>-7.7874227605490857E-21</v>
      </c>
      <c r="I305" s="27">
        <f t="shared" si="43"/>
        <v>0</v>
      </c>
      <c r="J305" s="27">
        <f t="shared" si="41"/>
        <v>0</v>
      </c>
      <c r="K305" s="27">
        <f t="shared" si="44"/>
        <v>-5.0853923865287803E-20</v>
      </c>
    </row>
    <row r="306" spans="2:11">
      <c r="B306" s="26">
        <f t="shared" si="36"/>
        <v>276</v>
      </c>
      <c r="C306" s="27"/>
      <c r="D306" s="26">
        <f t="shared" si="37"/>
        <v>8.4337583545844188E-83</v>
      </c>
      <c r="E306" s="26">
        <f t="shared" si="38"/>
        <v>6.859128508944375E-21</v>
      </c>
      <c r="F306" s="26">
        <f t="shared" si="39"/>
        <v>3.7965891869304542E-21</v>
      </c>
      <c r="G306" s="27">
        <f t="shared" si="40"/>
        <v>-6.6943499757596893E-21</v>
      </c>
      <c r="H306" s="27">
        <f t="shared" si="42"/>
        <v>-6.6461730741849379E-21</v>
      </c>
      <c r="I306" s="27">
        <f t="shared" si="43"/>
        <v>0</v>
      </c>
      <c r="J306" s="27">
        <f t="shared" si="41"/>
        <v>0</v>
      </c>
      <c r="K306" s="27">
        <f t="shared" si="44"/>
        <v>-4.3401262510409216E-20</v>
      </c>
    </row>
    <row r="307" spans="2:11">
      <c r="B307" s="26">
        <f t="shared" si="36"/>
        <v>277</v>
      </c>
      <c r="C307" s="27"/>
      <c r="D307" s="26">
        <f t="shared" si="37"/>
        <v>4.2168791772922094E-83</v>
      </c>
      <c r="E307" s="26">
        <f t="shared" si="38"/>
        <v>5.8539206885573026E-21</v>
      </c>
      <c r="F307" s="26">
        <f t="shared" si="39"/>
        <v>3.2401976371114193E-21</v>
      </c>
      <c r="G307" s="27">
        <f t="shared" si="40"/>
        <v>-5.713290510367451E-21</v>
      </c>
      <c r="H307" s="27">
        <f t="shared" si="42"/>
        <v>-5.6721739515405848E-21</v>
      </c>
      <c r="I307" s="27">
        <f t="shared" si="43"/>
        <v>0</v>
      </c>
      <c r="J307" s="27">
        <f t="shared" si="41"/>
        <v>0</v>
      </c>
      <c r="K307" s="27">
        <f t="shared" si="44"/>
        <v>-3.7040791434055235E-20</v>
      </c>
    </row>
    <row r="308" spans="2:11">
      <c r="B308" s="26">
        <f t="shared" si="36"/>
        <v>278</v>
      </c>
      <c r="C308" s="27"/>
      <c r="D308" s="26">
        <f t="shared" si="37"/>
        <v>2.1084395886461047E-83</v>
      </c>
      <c r="E308" s="26">
        <f t="shared" si="38"/>
        <v>4.996026446105051E-21</v>
      </c>
      <c r="F308" s="26">
        <f t="shared" si="39"/>
        <v>2.7653454747446031E-21</v>
      </c>
      <c r="G308" s="27">
        <f t="shared" si="40"/>
        <v>-4.8760056725523222E-21</v>
      </c>
      <c r="H308" s="27">
        <f t="shared" si="42"/>
        <v>-4.8409147606318081E-21</v>
      </c>
      <c r="I308" s="27">
        <f t="shared" si="43"/>
        <v>0</v>
      </c>
      <c r="J308" s="27">
        <f t="shared" si="41"/>
        <v>0</v>
      </c>
      <c r="K308" s="27">
        <f t="shared" si="44"/>
        <v>-3.1612449746873595E-20</v>
      </c>
    </row>
    <row r="309" spans="2:11">
      <c r="B309" s="26">
        <f t="shared" si="36"/>
        <v>279</v>
      </c>
      <c r="C309" s="27"/>
      <c r="D309" s="26">
        <f t="shared" si="37"/>
        <v>1.0542197943230523E-83</v>
      </c>
      <c r="E309" s="26">
        <f t="shared" si="38"/>
        <v>4.2638569222454776E-21</v>
      </c>
      <c r="F309" s="26">
        <f t="shared" si="39"/>
        <v>2.3600830724349718E-21</v>
      </c>
      <c r="G309" s="27">
        <f t="shared" si="40"/>
        <v>-4.1614252374562532E-21</v>
      </c>
      <c r="H309" s="27">
        <f t="shared" si="42"/>
        <v>-4.1314769116588935E-21</v>
      </c>
      <c r="I309" s="27">
        <f t="shared" si="43"/>
        <v>0</v>
      </c>
      <c r="J309" s="27">
        <f t="shared" si="41"/>
        <v>0</v>
      </c>
      <c r="K309" s="27">
        <f t="shared" si="44"/>
        <v>-2.6979633542057959E-20</v>
      </c>
    </row>
    <row r="310" spans="2:11">
      <c r="B310" s="26">
        <f t="shared" si="36"/>
        <v>280</v>
      </c>
      <c r="C310" s="27"/>
      <c r="D310" s="26">
        <f t="shared" si="37"/>
        <v>5.2710989716152617E-84</v>
      </c>
      <c r="E310" s="26">
        <f t="shared" si="38"/>
        <v>3.6389871129594086E-21</v>
      </c>
      <c r="F310" s="26">
        <f t="shared" si="39"/>
        <v>2.0142120251027658E-21</v>
      </c>
      <c r="G310" s="27">
        <f t="shared" si="40"/>
        <v>-3.5515668294686555E-21</v>
      </c>
      <c r="H310" s="27">
        <f t="shared" si="42"/>
        <v>-3.5260074418956966E-21</v>
      </c>
      <c r="I310" s="27">
        <f t="shared" si="43"/>
        <v>0</v>
      </c>
      <c r="J310" s="27">
        <f t="shared" si="41"/>
        <v>0</v>
      </c>
      <c r="K310" s="27">
        <f t="shared" si="44"/>
        <v>-2.3025758265878311E-20</v>
      </c>
    </row>
    <row r="311" spans="2:11">
      <c r="B311" s="26">
        <f t="shared" si="36"/>
        <v>281</v>
      </c>
      <c r="C311" s="27"/>
      <c r="D311" s="26">
        <f t="shared" si="37"/>
        <v>2.6355494858076309E-84</v>
      </c>
      <c r="E311" s="26">
        <f t="shared" si="38"/>
        <v>3.105692205382654E-21</v>
      </c>
      <c r="F311" s="26">
        <f t="shared" si="39"/>
        <v>1.719028507705366E-21</v>
      </c>
      <c r="G311" s="27">
        <f t="shared" si="40"/>
        <v>-3.0310833967769062E-21</v>
      </c>
      <c r="H311" s="27">
        <f t="shared" si="42"/>
        <v>-3.0092697469079681E-21</v>
      </c>
      <c r="I311" s="27">
        <f t="shared" si="43"/>
        <v>0</v>
      </c>
      <c r="J311" s="27">
        <f t="shared" si="41"/>
        <v>0</v>
      </c>
      <c r="K311" s="27">
        <f t="shared" si="44"/>
        <v>-1.9651324874082141E-20</v>
      </c>
    </row>
    <row r="312" spans="2:11">
      <c r="B312" s="26">
        <f t="shared" si="36"/>
        <v>282</v>
      </c>
      <c r="C312" s="27"/>
      <c r="D312" s="26">
        <f t="shared" si="37"/>
        <v>1.3177747429038154E-84</v>
      </c>
      <c r="E312" s="26">
        <f t="shared" si="38"/>
        <v>2.6505518637933579E-21</v>
      </c>
      <c r="F312" s="26">
        <f t="shared" si="39"/>
        <v>1.4671042439799597E-21</v>
      </c>
      <c r="G312" s="27">
        <f t="shared" si="40"/>
        <v>-2.5868770036888601E-21</v>
      </c>
      <c r="H312" s="27">
        <f t="shared" si="42"/>
        <v>-2.5682601522777459E-21</v>
      </c>
      <c r="I312" s="27">
        <f t="shared" si="43"/>
        <v>0</v>
      </c>
      <c r="J312" s="27">
        <f t="shared" si="41"/>
        <v>0</v>
      </c>
      <c r="K312" s="27">
        <f t="shared" si="44"/>
        <v>-1.6771415944159691E-20</v>
      </c>
    </row>
    <row r="313" spans="2:11">
      <c r="B313" s="26">
        <f t="shared" si="36"/>
        <v>283</v>
      </c>
      <c r="C313" s="27"/>
      <c r="D313" s="26">
        <f t="shared" si="37"/>
        <v>6.5888737145190772E-85</v>
      </c>
      <c r="E313" s="26">
        <f t="shared" si="38"/>
        <v>2.2621125076342968E-21</v>
      </c>
      <c r="F313" s="26">
        <f t="shared" si="39"/>
        <v>1.2520995742979969E-21</v>
      </c>
      <c r="G313" s="27">
        <f t="shared" si="40"/>
        <v>-2.2077692218333905E-21</v>
      </c>
      <c r="H313" s="27">
        <f t="shared" si="42"/>
        <v>-2.1918806768835147E-21</v>
      </c>
      <c r="I313" s="27">
        <f t="shared" si="43"/>
        <v>0</v>
      </c>
      <c r="J313" s="27">
        <f t="shared" si="41"/>
        <v>0</v>
      </c>
      <c r="K313" s="27">
        <f t="shared" si="44"/>
        <v>-1.4313558733283715E-20</v>
      </c>
    </row>
    <row r="314" spans="2:11">
      <c r="B314" s="26">
        <f t="shared" si="36"/>
        <v>284</v>
      </c>
      <c r="C314" s="27"/>
      <c r="D314" s="26">
        <f t="shared" si="37"/>
        <v>3.2944368572595386E-85</v>
      </c>
      <c r="E314" s="26">
        <f t="shared" si="38"/>
        <v>1.9305990828159361E-21</v>
      </c>
      <c r="F314" s="26">
        <f t="shared" si="39"/>
        <v>1.0686039184947245E-21</v>
      </c>
      <c r="G314" s="27">
        <f t="shared" si="40"/>
        <v>-1.8842198256523953E-21</v>
      </c>
      <c r="H314" s="27">
        <f t="shared" si="42"/>
        <v>-1.8706597528425844E-21</v>
      </c>
      <c r="I314" s="27">
        <f t="shared" si="43"/>
        <v>0</v>
      </c>
      <c r="J314" s="27">
        <f t="shared" si="41"/>
        <v>0</v>
      </c>
      <c r="K314" s="27">
        <f t="shared" si="44"/>
        <v>-1.2215901405898155E-20</v>
      </c>
    </row>
    <row r="315" spans="2:11">
      <c r="B315" s="26">
        <f t="shared" si="36"/>
        <v>285</v>
      </c>
      <c r="C315" s="27"/>
      <c r="D315" s="26">
        <f t="shared" si="37"/>
        <v>1.6472184286297693E-85</v>
      </c>
      <c r="E315" s="26">
        <f t="shared" si="38"/>
        <v>1.6476690730416541E-21</v>
      </c>
      <c r="F315" s="26">
        <f t="shared" si="39"/>
        <v>9.1199961893007285E-22</v>
      </c>
      <c r="G315" s="27">
        <f t="shared" si="40"/>
        <v>-1.6080867131725346E-21</v>
      </c>
      <c r="H315" s="27">
        <f t="shared" si="42"/>
        <v>-1.5965138740492869E-21</v>
      </c>
      <c r="I315" s="27">
        <f t="shared" si="43"/>
        <v>0</v>
      </c>
      <c r="J315" s="27">
        <f t="shared" si="41"/>
        <v>0</v>
      </c>
      <c r="K315" s="27">
        <f t="shared" si="44"/>
        <v>-1.0425656535828488E-20</v>
      </c>
    </row>
    <row r="316" spans="2:11">
      <c r="B316" s="26">
        <f t="shared" si="36"/>
        <v>286</v>
      </c>
      <c r="C316" s="27"/>
      <c r="D316" s="26">
        <f t="shared" si="37"/>
        <v>8.2360921431488464E-86</v>
      </c>
      <c r="E316" s="26">
        <f t="shared" si="38"/>
        <v>1.406202560864251E-21</v>
      </c>
      <c r="F316" s="26">
        <f t="shared" si="39"/>
        <v>7.7834573739933773E-22</v>
      </c>
      <c r="G316" s="27">
        <f t="shared" si="40"/>
        <v>-1.3724210104766756E-21</v>
      </c>
      <c r="H316" s="27">
        <f t="shared" si="42"/>
        <v>-1.3625441752080855E-21</v>
      </c>
      <c r="I316" s="27">
        <f t="shared" si="43"/>
        <v>0</v>
      </c>
      <c r="J316" s="27">
        <f t="shared" si="41"/>
        <v>0</v>
      </c>
      <c r="K316" s="27">
        <f t="shared" si="44"/>
        <v>-8.8977727137338248E-21</v>
      </c>
    </row>
    <row r="317" spans="2:11">
      <c r="B317" s="26">
        <f t="shared" si="36"/>
        <v>287</v>
      </c>
      <c r="C317" s="27"/>
      <c r="D317" s="26">
        <f t="shared" si="37"/>
        <v>4.1180460715744232E-86</v>
      </c>
      <c r="E317" s="26">
        <f t="shared" si="38"/>
        <v>1.2001230553722891E-21</v>
      </c>
      <c r="F317" s="26">
        <f t="shared" si="39"/>
        <v>6.6427888164958748E-22</v>
      </c>
      <c r="G317" s="27">
        <f t="shared" si="40"/>
        <v>-1.171292203690841E-21</v>
      </c>
      <c r="H317" s="27">
        <f t="shared" si="42"/>
        <v>-1.1628628222846097E-21</v>
      </c>
      <c r="I317" s="27">
        <f t="shared" si="43"/>
        <v>0</v>
      </c>
      <c r="J317" s="27">
        <f t="shared" si="41"/>
        <v>0</v>
      </c>
      <c r="K317" s="27">
        <f t="shared" si="44"/>
        <v>-7.593800830978068E-21</v>
      </c>
    </row>
    <row r="318" spans="2:11">
      <c r="B318" s="26">
        <f t="shared" si="36"/>
        <v>288</v>
      </c>
      <c r="C318" s="27"/>
      <c r="D318" s="26">
        <f t="shared" si="37"/>
        <v>2.0590230357872116E-86</v>
      </c>
      <c r="E318" s="26">
        <f t="shared" si="38"/>
        <v>1.0242445776452819E-21</v>
      </c>
      <c r="F318" s="26">
        <f t="shared" si="39"/>
        <v>5.6692856580677937E-22</v>
      </c>
      <c r="G318" s="27">
        <f t="shared" si="40"/>
        <v>-9.996388979431631E-22</v>
      </c>
      <c r="H318" s="27">
        <f t="shared" si="42"/>
        <v>-9.9244484550029981E-22</v>
      </c>
      <c r="I318" s="27">
        <f t="shared" si="43"/>
        <v>0</v>
      </c>
      <c r="J318" s="27">
        <f t="shared" si="41"/>
        <v>0</v>
      </c>
      <c r="K318" s="27">
        <f t="shared" si="44"/>
        <v>-6.4809265100192077E-21</v>
      </c>
    </row>
    <row r="319" spans="2:11">
      <c r="B319" s="26">
        <f t="shared" si="36"/>
        <v>289</v>
      </c>
      <c r="C319" s="27"/>
      <c r="D319" s="26">
        <f t="shared" si="37"/>
        <v>1.0295115178936058E-86</v>
      </c>
      <c r="E319" s="26">
        <f t="shared" si="38"/>
        <v>8.7414115589199201E-22</v>
      </c>
      <c r="F319" s="26">
        <f t="shared" si="39"/>
        <v>4.8384497476359202E-22</v>
      </c>
      <c r="G319" s="27">
        <f t="shared" si="40"/>
        <v>-8.5314144765261168E-22</v>
      </c>
      <c r="H319" s="27">
        <f t="shared" si="42"/>
        <v>-8.4700168625654862E-22</v>
      </c>
      <c r="I319" s="27">
        <f t="shared" si="43"/>
        <v>0</v>
      </c>
      <c r="J319" s="27">
        <f t="shared" si="41"/>
        <v>0</v>
      </c>
      <c r="K319" s="27">
        <f t="shared" si="44"/>
        <v>-5.5311443324830922E-21</v>
      </c>
    </row>
    <row r="320" spans="2:11">
      <c r="B320" s="26">
        <f t="shared" si="36"/>
        <v>290</v>
      </c>
      <c r="C320" s="27"/>
      <c r="D320" s="26">
        <f t="shared" si="37"/>
        <v>5.147557589468029E-87</v>
      </c>
      <c r="E320" s="26">
        <f t="shared" si="38"/>
        <v>7.4603544612449024E-22</v>
      </c>
      <c r="F320" s="26">
        <f t="shared" si="39"/>
        <v>4.1293731472294347E-22</v>
      </c>
      <c r="G320" s="27">
        <f t="shared" si="40"/>
        <v>-7.2811325289602507E-22</v>
      </c>
      <c r="H320" s="27">
        <f t="shared" si="42"/>
        <v>-7.2287327580384012E-22</v>
      </c>
      <c r="I320" s="27">
        <f t="shared" si="43"/>
        <v>0</v>
      </c>
      <c r="J320" s="27">
        <f t="shared" si="41"/>
        <v>0</v>
      </c>
      <c r="K320" s="27">
        <f t="shared" si="44"/>
        <v>-4.7205530844183559E-21</v>
      </c>
    </row>
    <row r="321" spans="2:11">
      <c r="B321" s="26">
        <f t="shared" si="36"/>
        <v>291</v>
      </c>
      <c r="C321" s="27"/>
      <c r="D321" s="26">
        <f t="shared" si="37"/>
        <v>2.5737787947340145E-87</v>
      </c>
      <c r="E321" s="26">
        <f t="shared" si="38"/>
        <v>6.3670367551363324E-22</v>
      </c>
      <c r="F321" s="26">
        <f t="shared" si="39"/>
        <v>3.524211984921626E-22</v>
      </c>
      <c r="G321" s="27">
        <f t="shared" si="40"/>
        <v>-6.2140798633276661E-22</v>
      </c>
      <c r="H321" s="27">
        <f t="shared" si="42"/>
        <v>-6.1693592982187036E-22</v>
      </c>
      <c r="I321" s="27">
        <f t="shared" si="43"/>
        <v>0</v>
      </c>
      <c r="J321" s="27">
        <f t="shared" si="41"/>
        <v>0</v>
      </c>
      <c r="K321" s="27">
        <f t="shared" si="44"/>
        <v>-4.0287542836199864E-21</v>
      </c>
    </row>
    <row r="322" spans="2:11">
      <c r="B322" s="26">
        <f t="shared" si="36"/>
        <v>292</v>
      </c>
      <c r="C322" s="27"/>
      <c r="D322" s="26">
        <f t="shared" si="37"/>
        <v>1.2868893973670073E-87</v>
      </c>
      <c r="E322" s="26">
        <f t="shared" si="38"/>
        <v>5.4339451633096079E-22</v>
      </c>
      <c r="F322" s="26">
        <f t="shared" si="39"/>
        <v>3.0077374148176361E-22</v>
      </c>
      <c r="G322" s="27">
        <f t="shared" si="40"/>
        <v>-5.3034041605789317E-22</v>
      </c>
      <c r="H322" s="27">
        <f t="shared" si="42"/>
        <v>-5.265237410830181E-22</v>
      </c>
      <c r="I322" s="27">
        <f t="shared" si="43"/>
        <v>0</v>
      </c>
      <c r="J322" s="27">
        <f t="shared" si="41"/>
        <v>0</v>
      </c>
      <c r="K322" s="27">
        <f t="shared" si="44"/>
        <v>-3.4383388529961305E-21</v>
      </c>
    </row>
    <row r="323" spans="2:11">
      <c r="B323" s="26">
        <f t="shared" si="36"/>
        <v>293</v>
      </c>
      <c r="C323" s="27"/>
      <c r="D323" s="26">
        <f t="shared" si="37"/>
        <v>6.4344469868350363E-88</v>
      </c>
      <c r="E323" s="26">
        <f t="shared" si="38"/>
        <v>4.6375984894441889E-22</v>
      </c>
      <c r="F323" s="26">
        <f t="shared" si="39"/>
        <v>2.5669523840221149E-22</v>
      </c>
      <c r="G323" s="27">
        <f t="shared" si="40"/>
        <v>-4.526188318954799E-22</v>
      </c>
      <c r="H323" s="27">
        <f t="shared" si="42"/>
        <v>-4.4936149205007765E-22</v>
      </c>
      <c r="I323" s="27">
        <f t="shared" si="43"/>
        <v>0</v>
      </c>
      <c r="J323" s="27">
        <f t="shared" si="41"/>
        <v>0</v>
      </c>
      <c r="K323" s="27">
        <f t="shared" si="44"/>
        <v>-2.9344490221429194E-21</v>
      </c>
    </row>
    <row r="324" spans="2:11">
      <c r="B324" s="26">
        <f t="shared" si="36"/>
        <v>294</v>
      </c>
      <c r="C324" s="27"/>
      <c r="D324" s="26">
        <f t="shared" si="37"/>
        <v>3.2172234934175181E-88</v>
      </c>
      <c r="E324" s="26">
        <f t="shared" si="38"/>
        <v>3.9579567152267203E-22</v>
      </c>
      <c r="F324" s="26">
        <f t="shared" si="39"/>
        <v>2.1907645625495321E-22</v>
      </c>
      <c r="G324" s="27">
        <f t="shared" si="40"/>
        <v>-3.8628737464365785E-22</v>
      </c>
      <c r="H324" s="27">
        <f t="shared" si="42"/>
        <v>-3.8350739915758899E-22</v>
      </c>
      <c r="I324" s="27">
        <f t="shared" si="43"/>
        <v>0</v>
      </c>
      <c r="J324" s="27">
        <f t="shared" si="41"/>
        <v>0</v>
      </c>
      <c r="K324" s="27">
        <f t="shared" si="44"/>
        <v>-2.5044044324054954E-21</v>
      </c>
    </row>
    <row r="325" spans="2:11">
      <c r="B325" s="26">
        <f t="shared" si="36"/>
        <v>295</v>
      </c>
      <c r="C325" s="27"/>
      <c r="D325" s="26">
        <f t="shared" si="37"/>
        <v>1.6086117467087591E-88</v>
      </c>
      <c r="E325" s="26">
        <f t="shared" si="38"/>
        <v>3.3779166944410867E-22</v>
      </c>
      <c r="F325" s="26">
        <f t="shared" si="39"/>
        <v>1.869707205477129E-22</v>
      </c>
      <c r="G325" s="27">
        <f t="shared" si="40"/>
        <v>-3.296768169901236E-22</v>
      </c>
      <c r="H325" s="27">
        <f t="shared" si="42"/>
        <v>-3.2730424793993619E-22</v>
      </c>
      <c r="I325" s="27">
        <f t="shared" si="43"/>
        <v>0</v>
      </c>
      <c r="J325" s="27">
        <f t="shared" si="41"/>
        <v>0</v>
      </c>
      <c r="K325" s="27">
        <f t="shared" si="44"/>
        <v>-2.1373830363807265E-21</v>
      </c>
    </row>
    <row r="326" spans="2:11">
      <c r="B326" s="26">
        <f t="shared" si="36"/>
        <v>296</v>
      </c>
      <c r="C326" s="27"/>
      <c r="D326" s="26">
        <f t="shared" si="37"/>
        <v>8.0430587335437954E-89</v>
      </c>
      <c r="E326" s="26">
        <f t="shared" si="38"/>
        <v>2.882881753276119E-22</v>
      </c>
      <c r="F326" s="26">
        <f t="shared" si="39"/>
        <v>1.5957009228526155E-22</v>
      </c>
      <c r="G326" s="27">
        <f t="shared" si="40"/>
        <v>-2.8136255750269036E-22</v>
      </c>
      <c r="H326" s="27">
        <f t="shared" si="42"/>
        <v>-2.7933768932449318E-22</v>
      </c>
      <c r="I326" s="27">
        <f t="shared" si="43"/>
        <v>0</v>
      </c>
      <c r="J326" s="27">
        <f t="shared" si="41"/>
        <v>0</v>
      </c>
      <c r="K326" s="27">
        <f t="shared" si="44"/>
        <v>-1.8241487617158189E-21</v>
      </c>
    </row>
    <row r="327" spans="2:11">
      <c r="B327" s="26">
        <f t="shared" si="36"/>
        <v>297</v>
      </c>
      <c r="C327" s="27"/>
      <c r="D327" s="26">
        <f t="shared" si="37"/>
        <v>4.0215293667718977E-89</v>
      </c>
      <c r="E327" s="26">
        <f t="shared" si="38"/>
        <v>2.4603943658674324E-22</v>
      </c>
      <c r="F327" s="26">
        <f t="shared" si="39"/>
        <v>1.3618503623100233E-22</v>
      </c>
      <c r="G327" s="27">
        <f t="shared" si="40"/>
        <v>-2.4012877061606166E-22</v>
      </c>
      <c r="H327" s="27">
        <f t="shared" si="42"/>
        <v>-2.3840064761844077E-22</v>
      </c>
      <c r="I327" s="27">
        <f t="shared" si="43"/>
        <v>0</v>
      </c>
      <c r="J327" s="27">
        <f t="shared" si="41"/>
        <v>0</v>
      </c>
      <c r="K327" s="27">
        <f t="shared" si="44"/>
        <v>-1.5568190858779896E-21</v>
      </c>
    </row>
    <row r="328" spans="2:11">
      <c r="B328" s="26">
        <f t="shared" si="36"/>
        <v>298</v>
      </c>
      <c r="C328" s="27"/>
      <c r="D328" s="26">
        <f t="shared" si="37"/>
        <v>2.0107646833859488E-89</v>
      </c>
      <c r="E328" s="26">
        <f t="shared" si="38"/>
        <v>2.0998226613744856E-22</v>
      </c>
      <c r="F328" s="26">
        <f t="shared" si="39"/>
        <v>1.1622706879234173E-22</v>
      </c>
      <c r="G328" s="27">
        <f t="shared" si="40"/>
        <v>-2.0493781045130636E-22</v>
      </c>
      <c r="H328" s="27">
        <f t="shared" si="42"/>
        <v>-2.0346294451827211E-22</v>
      </c>
      <c r="I328" s="27">
        <f t="shared" si="43"/>
        <v>0</v>
      </c>
      <c r="J328" s="27">
        <f t="shared" si="41"/>
        <v>0</v>
      </c>
      <c r="K328" s="27">
        <f t="shared" si="44"/>
        <v>-1.3286666729276069E-21</v>
      </c>
    </row>
    <row r="329" spans="2:11">
      <c r="B329" s="26">
        <f t="shared" si="36"/>
        <v>299</v>
      </c>
      <c r="C329" s="27"/>
      <c r="D329" s="26">
        <f t="shared" si="37"/>
        <v>1.0053823416929744E-89</v>
      </c>
      <c r="E329" s="26">
        <f t="shared" si="38"/>
        <v>1.7920928735614742E-22</v>
      </c>
      <c r="F329" s="26">
        <f t="shared" si="39"/>
        <v>9.9193948864878979E-23</v>
      </c>
      <c r="G329" s="27">
        <f t="shared" si="40"/>
        <v>-1.749040985169076E-22</v>
      </c>
      <c r="H329" s="27">
        <f t="shared" si="42"/>
        <v>-1.7364537473195747E-22</v>
      </c>
      <c r="I329" s="27">
        <f t="shared" si="43"/>
        <v>0</v>
      </c>
      <c r="J329" s="27">
        <f t="shared" si="41"/>
        <v>0</v>
      </c>
      <c r="K329" s="27">
        <f t="shared" si="44"/>
        <v>-1.1339500804956554E-21</v>
      </c>
    </row>
    <row r="330" spans="2:11">
      <c r="B330" s="26">
        <f t="shared" si="36"/>
        <v>300</v>
      </c>
      <c r="C330" s="27"/>
      <c r="D330" s="26">
        <f t="shared" si="37"/>
        <v>5.0269117084648721E-90</v>
      </c>
      <c r="E330" s="26">
        <f t="shared" si="38"/>
        <v>1.5294609999911137E-22</v>
      </c>
      <c r="F330" s="26">
        <f t="shared" si="39"/>
        <v>8.4657038963857565E-23</v>
      </c>
      <c r="G330" s="27">
        <f t="shared" si="40"/>
        <v>-1.4927183817688311E-22</v>
      </c>
      <c r="H330" s="27"/>
      <c r="I330" s="27"/>
      <c r="J330" s="27"/>
      <c r="K330" s="27"/>
    </row>
  </sheetData>
  <phoneticPr fontId="2"/>
  <printOptions headings="1" gridLines="1"/>
  <pageMargins left="0.78740157480314965" right="0.78740157480314965" top="0.98425196850393704" bottom="0.98425196850393704" header="0.51181102362204722" footer="0.51181102362204722"/>
  <pageSetup paperSize="13" orientation="portrait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3"/>
  <sheetData/>
  <phoneticPr fontId="2"/>
  <pageMargins left="0.78740157499999996" right="0.78740157499999996" top="0.984251969" bottom="0.984251969" header="0.51200000000000001" footer="0.51200000000000001"/>
  <pageSetup paperSize="9" orientation="portrait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Graphiques</vt:lpstr>
      </vt:variant>
      <vt:variant>
        <vt:i4>2</vt:i4>
      </vt:variant>
    </vt:vector>
  </HeadingPairs>
  <TitlesOfParts>
    <vt:vector size="5" baseType="lpstr">
      <vt:lpstr>Mode d'emploi</vt:lpstr>
      <vt:lpstr>Cycle réel 1 choc</vt:lpstr>
      <vt:lpstr>Sheet3</vt:lpstr>
      <vt:lpstr>Graph1</vt:lpstr>
      <vt:lpstr>Graph2</vt:lpstr>
    </vt:vector>
  </TitlesOfParts>
  <Company>筑波大学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Toru Hokari</dc:creator>
  <cp:lastModifiedBy>FP</cp:lastModifiedBy>
  <cp:lastPrinted>2006-04-27T02:02:07Z</cp:lastPrinted>
  <dcterms:created xsi:type="dcterms:W3CDTF">2004-10-21T05:09:32Z</dcterms:created>
  <dcterms:modified xsi:type="dcterms:W3CDTF">2017-04-03T08:18:02Z</dcterms:modified>
</cp:coreProperties>
</file>